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6"/>
  <workbookPr/>
  <mc:AlternateContent xmlns:mc="http://schemas.openxmlformats.org/markup-compatibility/2006">
    <mc:Choice Requires="x15">
      <x15ac:absPath xmlns:x15ac="http://schemas.microsoft.com/office/spreadsheetml/2010/11/ac" url="/Users/natalialytvyn/Downloads/"/>
    </mc:Choice>
  </mc:AlternateContent>
  <xr:revisionPtr revIDLastSave="0" documentId="13_ncr:1_{A99A0204-E63B-BF4B-8D4B-BF8F96B0C436}" xr6:coauthVersionLast="47" xr6:coauthVersionMax="47" xr10:uidLastSave="{00000000-0000-0000-0000-000000000000}"/>
  <bookViews>
    <workbookView xWindow="0" yWindow="680" windowWidth="25600" windowHeight="14500" tabRatio="431" xr2:uid="{00000000-000D-0000-FFFF-FFFF00000000}"/>
  </bookViews>
  <sheets>
    <sheet name="СЕС" sheetId="4" r:id="rId1"/>
    <sheet name="Розрахунок АКБ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4" l="1"/>
  <c r="O19" i="4"/>
  <c r="C22" i="4" s="1"/>
  <c r="K13" i="6" l="1"/>
  <c r="J13" i="6"/>
  <c r="I13" i="6"/>
  <c r="F13" i="6"/>
  <c r="H13" i="6" s="1"/>
  <c r="E10" i="6"/>
  <c r="E6" i="6"/>
  <c r="E7" i="6"/>
  <c r="E8" i="6"/>
  <c r="E9" i="6"/>
  <c r="E5" i="6"/>
  <c r="E13" i="6"/>
  <c r="C10" i="6"/>
  <c r="R44" i="4"/>
  <c r="F3" i="4"/>
  <c r="F4" i="4"/>
  <c r="F5" i="4"/>
  <c r="F6" i="4"/>
  <c r="F7" i="4"/>
  <c r="F8" i="4"/>
  <c r="F9" i="4"/>
  <c r="F10" i="4"/>
  <c r="F11" i="4"/>
  <c r="F12" i="4"/>
  <c r="F13" i="4"/>
  <c r="B23" i="4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D14" i="4"/>
  <c r="E14" i="4"/>
  <c r="C14" i="4"/>
  <c r="F14" i="4" l="1"/>
  <c r="O18" i="4" s="1"/>
  <c r="F22" i="4" s="1"/>
  <c r="P18" i="4" l="1"/>
  <c r="Q18" i="4" s="1"/>
  <c r="R41" i="4" s="1"/>
  <c r="R46" i="4" s="1"/>
  <c r="G22" i="4" l="1"/>
  <c r="D23" i="4"/>
  <c r="C23" i="4" s="1"/>
  <c r="G26" i="4" l="1"/>
  <c r="F26" i="4"/>
  <c r="D24" i="4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C24" i="4" l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D42" i="4"/>
</calcChain>
</file>

<file path=xl/sharedStrings.xml><?xml version="1.0" encoding="utf-8"?>
<sst xmlns="http://schemas.openxmlformats.org/spreadsheetml/2006/main" count="116" uniqueCount="87">
  <si>
    <t>Місяць</t>
  </si>
  <si>
    <t>Середнє значення (кВт·год)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</si>
  <si>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</si>
  <si>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</si>
  <si>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</si>
  <si>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</si>
  <si>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</si>
  <si>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</si>
  <si>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</si>
  <si>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</si>
  <si>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</si>
  <si>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</si>
  <si>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</si>
  <si>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</si>
  <si>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r>
      <t>Вартість електроенергії, грн/кВт</t>
    </r>
    <r>
      <rPr>
        <sz val="11"/>
        <color theme="1"/>
        <rFont val="Times New Roman"/>
        <family val="1"/>
        <charset val="204"/>
      </rPr>
      <t>⸱</t>
    </r>
    <r>
      <rPr>
        <sz val="9.35"/>
        <color theme="1"/>
        <rFont val="Calibri"/>
        <family val="2"/>
      </rPr>
      <t>год</t>
    </r>
  </si>
  <si>
    <t>Сума</t>
  </si>
  <si>
    <t>00:00-01:00</t>
  </si>
  <si>
    <t>Обсяг споживання 2023 р., кВт·год</t>
  </si>
  <si>
    <t>01:00-02:00</t>
  </si>
  <si>
    <t>Генерація СЕС, кВт·год</t>
  </si>
  <si>
    <t>02:00-03:00</t>
  </si>
  <si>
    <t>03:00-04:00</t>
  </si>
  <si>
    <t>Роки експлуатації</t>
  </si>
  <si>
    <t>Накопичена генерація, кВт·год (з початку експлуатації)</t>
  </si>
  <si>
    <t xml:space="preserve">Генерація за рік, кВт·год </t>
  </si>
  <si>
    <t>04:00-05:00</t>
  </si>
  <si>
    <t>05:00-06:00</t>
  </si>
  <si>
    <t>06:00-07:00</t>
  </si>
  <si>
    <t xml:space="preserve">Споживання з мережі </t>
  </si>
  <si>
    <t>Покриття споживання за рахунок СЕС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</si>
  <si>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</si>
  <si>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</si>
  <si>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</si>
  <si>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</si>
  <si>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</si>
  <si>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</si>
  <si>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</si>
  <si>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</si>
  <si>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</si>
  <si>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</si>
  <si>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</si>
  <si>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</si>
  <si>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</si>
  <si>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</si>
  <si>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</si>
  <si>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</si>
  <si>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</si>
  <si>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Сумарна генерація за 20 років:</t>
  </si>
  <si>
    <t>Погодинний графік споживання електроенергії (зимовий період )</t>
  </si>
  <si>
    <t>Погодинний графік споживання електроенергії (літній період )</t>
  </si>
  <si>
    <t>Таблиця розрахунку генерації з розрахунком втрат  протягом 20 р. орієнтовний термін експлуатації з врахуванням втрат протягом року на 1%</t>
  </si>
  <si>
    <t>Середнє значення потужності станції по фотомодулях, кВт</t>
  </si>
  <si>
    <t xml:space="preserve">Перелік критично важливого електрообладнання </t>
  </si>
  <si>
    <t>Кількість (шт.)</t>
  </si>
  <si>
    <r>
      <t>Потужність (кВт</t>
    </r>
    <r>
      <rPr>
        <sz val="12"/>
        <color theme="1"/>
        <rFont val="Calibri"/>
        <family val="2"/>
        <charset val="204"/>
      </rPr>
      <t>·</t>
    </r>
    <r>
      <rPr>
        <sz val="12"/>
        <color theme="1"/>
        <rFont val="Times New Roman"/>
        <family val="1"/>
        <charset val="204"/>
      </rPr>
      <t xml:space="preserve">год) </t>
    </r>
  </si>
  <si>
    <r>
      <t>Загальна Потужність (кВт</t>
    </r>
    <r>
      <rPr>
        <sz val="12"/>
        <color theme="1"/>
        <rFont val="Calibri"/>
        <family val="2"/>
        <charset val="204"/>
      </rPr>
      <t>·</t>
    </r>
    <r>
      <rPr>
        <sz val="12"/>
        <color theme="1"/>
        <rFont val="Times New Roman"/>
        <family val="1"/>
        <charset val="204"/>
      </rPr>
      <t xml:space="preserve">год) </t>
    </r>
  </si>
  <si>
    <t>Періодичність роботи обладнання</t>
  </si>
  <si>
    <t>за 1 шт.</t>
  </si>
  <si>
    <t>Холодильник</t>
  </si>
  <si>
    <t>00:00 – 24:00</t>
  </si>
  <si>
    <t>Морозильна камера</t>
  </si>
  <si>
    <t>Пожежна сигналізація</t>
  </si>
  <si>
    <t>Відеоспостереження</t>
  </si>
  <si>
    <t>Інтернет switch</t>
  </si>
  <si>
    <t xml:space="preserve">Тип акумуляторної батареї </t>
  </si>
  <si>
    <r>
      <t>Ємність однієї акумуляторної батареї, кВт</t>
    </r>
    <r>
      <rPr>
        <sz val="11"/>
        <color theme="1"/>
        <rFont val="Calibri"/>
        <family val="2"/>
        <charset val="204"/>
      </rPr>
      <t>·</t>
    </r>
    <r>
      <rPr>
        <sz val="11"/>
        <color theme="1"/>
        <rFont val="Calibri"/>
        <family val="2"/>
      </rPr>
      <t>год</t>
    </r>
    <r>
      <rPr>
        <sz val="11"/>
        <color theme="1"/>
        <rFont val="Calibri"/>
        <family val="2"/>
        <scheme val="minor"/>
      </rPr>
      <t xml:space="preserve"> </t>
    </r>
  </si>
  <si>
    <t>Необхідна кількість акумуляторних батарей для забезпечення протягом однієї години споживання критично важливої групи, шт.</t>
  </si>
  <si>
    <t>Загальна ємність акумуляторної батареї, кВт·год</t>
  </si>
  <si>
    <t>Потужність споживання критично важливих споживачів, кВт·год</t>
  </si>
  <si>
    <t>Допустима глибина розряду акумуляторної батареї</t>
  </si>
  <si>
    <t>Загальна розрахункова ємність акумуляторної батареї,  кВт·год</t>
  </si>
  <si>
    <t>Розрахункова кількість акумуляторних батарей, шт.</t>
  </si>
  <si>
    <t>Заокруглення розрахункової кількісті акумуляторних батарей, шт.</t>
  </si>
  <si>
    <t>Розрахункова ємність акумуляторної батареї, кВт·год</t>
  </si>
  <si>
    <t>Deye BOS-G PRO LiFePO4 HV 51.2V 100Ah</t>
  </si>
  <si>
    <t>2021 рік (кВт·год)</t>
  </si>
  <si>
    <t>2022 рік (кВт·год)</t>
  </si>
  <si>
    <t>2023 рік (кВт·год)</t>
  </si>
  <si>
    <t>Погодинне споживання кВт·год</t>
  </si>
  <si>
    <t>Середнє місячне споживання, кВт·год</t>
  </si>
  <si>
    <t>кВт·год</t>
  </si>
  <si>
    <t>Споживання, кВт·год</t>
  </si>
  <si>
    <t>Генерація, кВт·год</t>
  </si>
  <si>
    <t>Розрахункове значення з програми PVWATTS, кВт·год</t>
  </si>
  <si>
    <t>Середнє значення погодинного споживання, кВт·год</t>
  </si>
  <si>
    <t>Середнє значення погодинного споживання розраховане з даних місячного споживання, кВт·год</t>
  </si>
  <si>
    <r>
      <rPr>
        <b/>
        <sz val="22"/>
        <color theme="1"/>
        <rFont val="Times New Roman"/>
        <family val="1"/>
        <charset val="204"/>
      </rPr>
      <t>Примітка:</t>
    </r>
    <r>
      <rPr>
        <sz val="22"/>
        <color theme="1"/>
        <rFont val="Times New Roman"/>
        <family val="1"/>
        <charset val="204"/>
      </rPr>
      <t xml:space="preserve"> Жовтим кольором позначено комірки, які необхідно заповнити, сірим кольором позначено комірки, де здійснюється автоматично підрахунок за допомогою формул.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</si>
</sst>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indexed="8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Times New Roman"/>
      <family val="1"/>
      <charset val="204"/>
    </font>
    <font>
      <sz val="9.35"/>
      <color theme="1"/>
      <name val="Calibri"/>
      <family val="2"/>
    </font>
    <font>
      <sz val="14"/>
      <color theme="1" tint="4.9989318521683403E-2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3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0" fillId="0" borderId="5" xfId="0" applyBorder="1"/>
    <xf numFmtId="0" fontId="0" fillId="0" borderId="3" xfId="0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4" xfId="0" applyFill="1" applyBorder="1"/>
    <xf numFmtId="0" fontId="0" fillId="4" borderId="14" xfId="0" applyFill="1" applyBorder="1"/>
    <xf numFmtId="0" fontId="0" fillId="4" borderId="5" xfId="0" applyFill="1" applyBorder="1"/>
    <xf numFmtId="0" fontId="0" fillId="4" borderId="3" xfId="0" applyFill="1" applyBorder="1"/>
    <xf numFmtId="0" fontId="0" fillId="5" borderId="10" xfId="0" applyFill="1" applyBorder="1"/>
    <xf numFmtId="0" fontId="4" fillId="5" borderId="1" xfId="0" applyFont="1" applyFill="1" applyBorder="1" applyAlignment="1">
      <alignment horizontal="center" vertical="center" wrapText="1"/>
    </xf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9" xfId="0" applyFill="1" applyBorder="1"/>
    <xf numFmtId="0" fontId="0" fillId="5" borderId="2" xfId="0" applyFill="1" applyBorder="1"/>
    <xf numFmtId="0" fontId="0" fillId="5" borderId="4" xfId="0" applyFill="1" applyBorder="1"/>
    <xf numFmtId="0" fontId="0" fillId="5" borderId="23" xfId="0" applyFill="1" applyBorder="1"/>
    <xf numFmtId="0" fontId="0" fillId="5" borderId="24" xfId="0" applyFill="1" applyBorder="1"/>
    <xf numFmtId="0" fontId="0" fillId="5" borderId="25" xfId="0" applyFill="1" applyBorder="1"/>
    <xf numFmtId="0" fontId="4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8" fillId="0" borderId="13" xfId="0" applyFont="1" applyBorder="1"/>
    <xf numFmtId="3" fontId="9" fillId="3" borderId="1" xfId="0" applyNumberFormat="1" applyFont="1" applyFill="1" applyBorder="1"/>
    <xf numFmtId="0" fontId="6" fillId="0" borderId="13" xfId="0" applyFont="1" applyBorder="1"/>
    <xf numFmtId="0" fontId="6" fillId="0" borderId="4" xfId="0" applyFont="1" applyBorder="1"/>
    <xf numFmtId="0" fontId="4" fillId="0" borderId="18" xfId="0" applyFont="1" applyBorder="1"/>
    <xf numFmtId="0" fontId="8" fillId="5" borderId="6" xfId="0" applyFont="1" applyFill="1" applyBorder="1"/>
    <xf numFmtId="0" fontId="3" fillId="5" borderId="27" xfId="0" applyFont="1" applyFill="1" applyBorder="1" applyAlignment="1">
      <alignment horizontal="center" vertical="center" wrapText="1"/>
    </xf>
    <xf numFmtId="0" fontId="8" fillId="5" borderId="28" xfId="0" applyFont="1" applyFill="1" applyBorder="1"/>
    <xf numFmtId="0" fontId="8" fillId="0" borderId="0" xfId="0" applyFont="1"/>
    <xf numFmtId="0" fontId="0" fillId="5" borderId="0" xfId="0" applyFill="1"/>
    <xf numFmtId="0" fontId="0" fillId="4" borderId="0" xfId="0" applyFill="1"/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0" borderId="34" xfId="0" applyFont="1" applyBorder="1"/>
    <xf numFmtId="0" fontId="0" fillId="2" borderId="19" xfId="0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/>
    </xf>
    <xf numFmtId="1" fontId="8" fillId="6" borderId="1" xfId="0" applyNumberFormat="1" applyFont="1" applyFill="1" applyBorder="1" applyAlignment="1">
      <alignment horizontal="center" vertical="center"/>
    </xf>
    <xf numFmtId="1" fontId="8" fillId="6" borderId="26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1" xfId="1" applyNumberFormat="1" applyFont="1" applyFill="1" applyBorder="1"/>
    <xf numFmtId="165" fontId="4" fillId="6" borderId="18" xfId="1" applyNumberFormat="1" applyFont="1" applyFill="1" applyBorder="1"/>
    <xf numFmtId="3" fontId="4" fillId="6" borderId="18" xfId="0" applyNumberFormat="1" applyFont="1" applyFill="1" applyBorder="1" applyAlignment="1">
      <alignment wrapText="1"/>
    </xf>
    <xf numFmtId="1" fontId="10" fillId="6" borderId="8" xfId="0" applyNumberFormat="1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9" fontId="10" fillId="6" borderId="32" xfId="2" applyFont="1" applyFill="1" applyBorder="1" applyAlignment="1">
      <alignment horizontal="center"/>
    </xf>
    <xf numFmtId="9" fontId="10" fillId="6" borderId="33" xfId="2" applyFont="1" applyFill="1" applyBorder="1" applyAlignment="1">
      <alignment horizontal="center" vertical="center"/>
    </xf>
    <xf numFmtId="164" fontId="15" fillId="6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2" fontId="0" fillId="6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2" fontId="0" fillId="6" borderId="35" xfId="0" applyNumberForma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2" fontId="2" fillId="6" borderId="19" xfId="0" applyNumberFormat="1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top" wrapText="1"/>
    </xf>
    <xf numFmtId="0" fontId="19" fillId="7" borderId="11" xfId="0" applyFont="1" applyFill="1" applyBorder="1" applyAlignment="1">
      <alignment horizontal="center" vertical="top" wrapText="1"/>
    </xf>
    <xf numFmtId="0" fontId="19" fillId="7" borderId="12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4" xfId="0" applyFont="1" applyFill="1" applyBorder="1" applyAlignment="1">
      <alignment horizontal="center" vertical="top" wrapText="1"/>
    </xf>
    <xf numFmtId="0" fontId="19" fillId="7" borderId="14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9" fillId="7" borderId="3" xfId="0" applyFont="1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left" wrapText="1"/>
    </xf>
    <xf numFmtId="0" fontId="4" fillId="0" borderId="30" xfId="0" applyFont="1" applyBorder="1" applyAlignment="1">
      <alignment horizontal="left" wrapText="1"/>
    </xf>
    <xf numFmtId="0" fontId="10" fillId="0" borderId="1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00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СЕС!$C$1</c:f>
              <c:strCache>
                <c:ptCount val="1"/>
                <c:pt idx="0">
                  <c:v>2021 рік (кВт·год)</c:v>
                </c:pt>
              </c:strCache>
            </c:strRef>
          </c:tx>
          <c:spPr>
            <a:solidFill>
              <a:srgbClr val="00B050">
                <a:alpha val="70000"/>
              </a:srgbClr>
            </a:solidFill>
            <a:ln>
              <a:solidFill>
                <a:schemeClr val="tx1"/>
              </a:solidFill>
            </a:ln>
            <a:effectLst>
              <a:innerShdw blurRad="114300">
                <a:schemeClr val="accent1">
                  <a:lumMod val="75000"/>
                </a:schemeClr>
              </a:innerShdw>
            </a:effectLst>
          </c:spPr>
          <c:dLbls>
            <c:delete val="1"/>
          </c:dLbls>
          <c:cat>
            <c:strRef>
              <c:f>СЕС!$B$2:$B$13</c:f>
              <c:strCache>
                <c:ptCount val="12"/>
                <c:pt idx="0">
                  <c:v>Січень</c:v>
                </c:pt>
                <c:pt idx="1">
                  <c:v>Лютий</c:v>
                </c:pt>
                <c:pt idx="2">
                  <c:v>Березень</c:v>
                </c:pt>
                <c:pt idx="3">
                  <c:v>Квітень</c:v>
                </c:pt>
                <c:pt idx="4">
                  <c:v>Травень</c:v>
                </c:pt>
                <c:pt idx="5">
                  <c:v>Червень</c:v>
                </c:pt>
                <c:pt idx="6">
                  <c:v>Липень</c:v>
                </c:pt>
                <c:pt idx="7">
                  <c:v>Серпень</c:v>
                </c:pt>
                <c:pt idx="8">
                  <c:v>Вересень</c:v>
                </c:pt>
                <c:pt idx="9">
                  <c:v>Жовтень</c:v>
                </c:pt>
                <c:pt idx="10">
                  <c:v>Листопад</c:v>
                </c:pt>
                <c:pt idx="11">
                  <c:v>Грудень</c:v>
                </c:pt>
              </c:strCache>
            </c:strRef>
          </c:cat>
          <c:val>
            <c:numRef>
              <c:f>СЕС!$C$2:$C$13</c:f>
              <c:numCache>
                <c:formatCode>General</c:formatCode>
                <c:ptCount val="12"/>
                <c:pt idx="0">
                  <c:v>6044</c:v>
                </c:pt>
                <c:pt idx="1">
                  <c:v>3818</c:v>
                </c:pt>
                <c:pt idx="2">
                  <c:v>2477</c:v>
                </c:pt>
                <c:pt idx="3">
                  <c:v>1419</c:v>
                </c:pt>
                <c:pt idx="4">
                  <c:v>527</c:v>
                </c:pt>
                <c:pt idx="5">
                  <c:v>608</c:v>
                </c:pt>
                <c:pt idx="6">
                  <c:v>651</c:v>
                </c:pt>
                <c:pt idx="7">
                  <c:v>590</c:v>
                </c:pt>
                <c:pt idx="8">
                  <c:v>558</c:v>
                </c:pt>
                <c:pt idx="9">
                  <c:v>602</c:v>
                </c:pt>
                <c:pt idx="10">
                  <c:v>4001</c:v>
                </c:pt>
                <c:pt idx="11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C-48CC-BFF0-2FED6EB34B3B}"/>
            </c:ext>
          </c:extLst>
        </c:ser>
        <c:ser>
          <c:idx val="1"/>
          <c:order val="1"/>
          <c:tx>
            <c:strRef>
              <c:f>СЕС!$D$1</c:f>
              <c:strCache>
                <c:ptCount val="1"/>
                <c:pt idx="0">
                  <c:v>2022 рік (кВт·год)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C00000"/>
              </a:solidFill>
            </a:ln>
            <a:effectLst>
              <a:innerShdw blurRad="114300">
                <a:schemeClr val="accent2">
                  <a:lumMod val="75000"/>
                </a:schemeClr>
              </a:innerShdw>
            </a:effectLst>
          </c:spPr>
          <c:dLbls>
            <c:delete val="1"/>
          </c:dLbls>
          <c:cat>
            <c:strRef>
              <c:f>СЕС!$B$2:$B$13</c:f>
              <c:strCache>
                <c:ptCount val="12"/>
                <c:pt idx="0">
                  <c:v>Січень</c:v>
                </c:pt>
                <c:pt idx="1">
                  <c:v>Лютий</c:v>
                </c:pt>
                <c:pt idx="2">
                  <c:v>Березень</c:v>
                </c:pt>
                <c:pt idx="3">
                  <c:v>Квітень</c:v>
                </c:pt>
                <c:pt idx="4">
                  <c:v>Травень</c:v>
                </c:pt>
                <c:pt idx="5">
                  <c:v>Червень</c:v>
                </c:pt>
                <c:pt idx="6">
                  <c:v>Липень</c:v>
                </c:pt>
                <c:pt idx="7">
                  <c:v>Серпень</c:v>
                </c:pt>
                <c:pt idx="8">
                  <c:v>Вересень</c:v>
                </c:pt>
                <c:pt idx="9">
                  <c:v>Жовтень</c:v>
                </c:pt>
                <c:pt idx="10">
                  <c:v>Листопад</c:v>
                </c:pt>
                <c:pt idx="11">
                  <c:v>Грудень</c:v>
                </c:pt>
              </c:strCache>
            </c:strRef>
          </c:cat>
          <c:val>
            <c:numRef>
              <c:f>СЕС!$D$2:$D$13</c:f>
              <c:numCache>
                <c:formatCode>General</c:formatCode>
                <c:ptCount val="12"/>
                <c:pt idx="0">
                  <c:v>0</c:v>
                </c:pt>
                <c:pt idx="1">
                  <c:v>4587</c:v>
                </c:pt>
                <c:pt idx="2">
                  <c:v>4805</c:v>
                </c:pt>
                <c:pt idx="3">
                  <c:v>2617</c:v>
                </c:pt>
                <c:pt idx="4">
                  <c:v>582</c:v>
                </c:pt>
                <c:pt idx="5">
                  <c:v>629</c:v>
                </c:pt>
                <c:pt idx="6">
                  <c:v>846</c:v>
                </c:pt>
                <c:pt idx="7">
                  <c:v>747</c:v>
                </c:pt>
                <c:pt idx="8">
                  <c:v>549</c:v>
                </c:pt>
                <c:pt idx="9">
                  <c:v>684</c:v>
                </c:pt>
                <c:pt idx="10">
                  <c:v>3409</c:v>
                </c:pt>
                <c:pt idx="11">
                  <c:v>3864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8C-48CC-BFF0-2FED6EB34B3B}"/>
            </c:ext>
          </c:extLst>
        </c:ser>
        <c:ser>
          <c:idx val="2"/>
          <c:order val="2"/>
          <c:tx>
            <c:strRef>
              <c:f>СЕС!$E$1</c:f>
              <c:strCache>
                <c:ptCount val="1"/>
                <c:pt idx="0">
                  <c:v>2023 рік (кВт·год)</c:v>
                </c:pt>
              </c:strCache>
            </c:strRef>
          </c:tx>
          <c:spPr>
            <a:solidFill>
              <a:srgbClr val="FF0000">
                <a:alpha val="70000"/>
              </a:srgbClr>
            </a:solidFill>
            <a:ln>
              <a:solidFill>
                <a:schemeClr val="tx1"/>
              </a:solidFill>
            </a:ln>
            <a:effectLst>
              <a:innerShdw blurRad="114300">
                <a:schemeClr val="accent3">
                  <a:lumMod val="75000"/>
                </a:schemeClr>
              </a:innerShdw>
            </a:effectLst>
          </c:spPr>
          <c:dLbls>
            <c:delete val="1"/>
          </c:dLbls>
          <c:cat>
            <c:strRef>
              <c:f>СЕС!$B$2:$B$13</c:f>
              <c:strCache>
                <c:ptCount val="12"/>
                <c:pt idx="0">
                  <c:v>Січень</c:v>
                </c:pt>
                <c:pt idx="1">
                  <c:v>Лютий</c:v>
                </c:pt>
                <c:pt idx="2">
                  <c:v>Березень</c:v>
                </c:pt>
                <c:pt idx="3">
                  <c:v>Квітень</c:v>
                </c:pt>
                <c:pt idx="4">
                  <c:v>Травень</c:v>
                </c:pt>
                <c:pt idx="5">
                  <c:v>Червень</c:v>
                </c:pt>
                <c:pt idx="6">
                  <c:v>Липень</c:v>
                </c:pt>
                <c:pt idx="7">
                  <c:v>Серпень</c:v>
                </c:pt>
                <c:pt idx="8">
                  <c:v>Вересень</c:v>
                </c:pt>
                <c:pt idx="9">
                  <c:v>Жовтень</c:v>
                </c:pt>
                <c:pt idx="10">
                  <c:v>Листопад</c:v>
                </c:pt>
                <c:pt idx="11">
                  <c:v>Грудень</c:v>
                </c:pt>
              </c:strCache>
            </c:strRef>
          </c:cat>
          <c:val>
            <c:numRef>
              <c:f>СЕС!$E$2:$E$13</c:f>
              <c:numCache>
                <c:formatCode>General</c:formatCode>
                <c:ptCount val="12"/>
                <c:pt idx="0">
                  <c:v>4584</c:v>
                </c:pt>
                <c:pt idx="1">
                  <c:v>5631</c:v>
                </c:pt>
                <c:pt idx="2">
                  <c:v>4896</c:v>
                </c:pt>
                <c:pt idx="3">
                  <c:v>6912</c:v>
                </c:pt>
                <c:pt idx="4">
                  <c:v>3730</c:v>
                </c:pt>
                <c:pt idx="5">
                  <c:v>3351</c:v>
                </c:pt>
                <c:pt idx="6">
                  <c:v>516</c:v>
                </c:pt>
                <c:pt idx="7">
                  <c:v>683</c:v>
                </c:pt>
                <c:pt idx="8">
                  <c:v>5078</c:v>
                </c:pt>
                <c:pt idx="9">
                  <c:v>6722</c:v>
                </c:pt>
                <c:pt idx="10">
                  <c:v>5202</c:v>
                </c:pt>
                <c:pt idx="11">
                  <c:v>6571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8C-48CC-BFF0-2FED6EB34B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>
              <a:noFill/>
              <a:round/>
            </a:ln>
            <a:effectLst/>
          </c:spPr>
        </c:dropLines>
        <c:axId val="1484318256"/>
        <c:axId val="1627137616"/>
      </c:areaChart>
      <c:catAx>
        <c:axId val="148431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627137616"/>
        <c:crosses val="autoZero"/>
        <c:auto val="1"/>
        <c:lblAlgn val="ctr"/>
        <c:lblOffset val="100"/>
        <c:noMultiLvlLbl val="0"/>
      </c:catAx>
      <c:valAx>
        <c:axId val="162713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484318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ru-RU"/>
              <a:t>Обсяг споживання</a:t>
            </a:r>
            <a:r>
              <a:rPr lang="ru-RU" baseline="0"/>
              <a:t> та генерація СЕС, </a:t>
            </a:r>
            <a:r>
              <a:rPr lang="uk-UA" sz="1600" b="1" i="0" u="none" strike="noStrike" kern="1200" cap="none" spc="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кВт⸱год</a:t>
            </a:r>
            <a:endParaRPr lang="ru-RU"/>
          </a:p>
        </c:rich>
      </c:tx>
      <c:layout>
        <c:manualLayout>
          <c:xMode val="edge"/>
          <c:yMode val="edge"/>
          <c:x val="0.20558026957779629"/>
          <c:y val="3.0529580037981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ru-RU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СЕС!$B$18</c:f>
              <c:strCache>
                <c:ptCount val="1"/>
                <c:pt idx="0">
                  <c:v>Обсяг споживання 2023 р., кВт·год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СЕС!$C$17:$N$17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СЕС!$C$18:$N$18</c:f>
              <c:numCache>
                <c:formatCode>0</c:formatCode>
                <c:ptCount val="12"/>
                <c:pt idx="0">
                  <c:v>4584</c:v>
                </c:pt>
                <c:pt idx="1">
                  <c:v>5631</c:v>
                </c:pt>
                <c:pt idx="2">
                  <c:v>4896</c:v>
                </c:pt>
                <c:pt idx="3">
                  <c:v>6912</c:v>
                </c:pt>
                <c:pt idx="4">
                  <c:v>3730</c:v>
                </c:pt>
                <c:pt idx="5">
                  <c:v>3351</c:v>
                </c:pt>
                <c:pt idx="6">
                  <c:v>516</c:v>
                </c:pt>
                <c:pt idx="7">
                  <c:v>683</c:v>
                </c:pt>
                <c:pt idx="8">
                  <c:v>5078</c:v>
                </c:pt>
                <c:pt idx="9">
                  <c:v>6722</c:v>
                </c:pt>
                <c:pt idx="10">
                  <c:v>5202</c:v>
                </c:pt>
                <c:pt idx="11">
                  <c:v>6571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4-433C-96EE-DAA9CE798DEF}"/>
            </c:ext>
          </c:extLst>
        </c:ser>
        <c:ser>
          <c:idx val="1"/>
          <c:order val="1"/>
          <c:tx>
            <c:strRef>
              <c:f>СЕС!$B$19</c:f>
              <c:strCache>
                <c:ptCount val="1"/>
                <c:pt idx="0">
                  <c:v>Генерація СЕС, кВт·год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СЕС!$C$17:$N$17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СЕС!$C$19:$N$19</c:f>
              <c:numCache>
                <c:formatCode>General</c:formatCode>
                <c:ptCount val="12"/>
                <c:pt idx="0">
                  <c:v>738</c:v>
                </c:pt>
                <c:pt idx="1">
                  <c:v>1061</c:v>
                </c:pt>
                <c:pt idx="2">
                  <c:v>2033</c:v>
                </c:pt>
                <c:pt idx="3">
                  <c:v>2643</c:v>
                </c:pt>
                <c:pt idx="4">
                  <c:v>3093</c:v>
                </c:pt>
                <c:pt idx="5">
                  <c:v>2886</c:v>
                </c:pt>
                <c:pt idx="6">
                  <c:v>2721</c:v>
                </c:pt>
                <c:pt idx="7">
                  <c:v>3356</c:v>
                </c:pt>
                <c:pt idx="8">
                  <c:v>1824</c:v>
                </c:pt>
                <c:pt idx="9">
                  <c:v>1641</c:v>
                </c:pt>
                <c:pt idx="10">
                  <c:v>926</c:v>
                </c:pt>
                <c:pt idx="11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04-433C-96EE-DAA9CE798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3968320"/>
        <c:axId val="1813972160"/>
      </c:areaChart>
      <c:catAx>
        <c:axId val="181396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813972160"/>
        <c:crosses val="autoZero"/>
        <c:auto val="1"/>
        <c:lblAlgn val="ctr"/>
        <c:lblOffset val="100"/>
        <c:noMultiLvlLbl val="0"/>
      </c:catAx>
      <c:valAx>
        <c:axId val="18139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813968320"/>
        <c:crosses val="autoZero"/>
        <c:crossBetween val="midCat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uk-UA"/>
              <a:t>Графік заміщення споживання згенерованою електроенергією,</a:t>
            </a:r>
            <a:r>
              <a:rPr lang="uk-UA" sz="1600" b="1" i="0" u="none" strike="noStrike" kern="1200" cap="none" spc="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 кВт⸱год</a:t>
            </a:r>
            <a:endParaRPr lang="uk-U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34-45F1-BC74-70A9A38A5DD0}"/>
              </c:ext>
            </c:extLst>
          </c:dPt>
          <c:cat>
            <c:strRef>
              <c:f>СЕС!$F$21:$G$21</c:f>
              <c:strCache>
                <c:ptCount val="2"/>
                <c:pt idx="0">
                  <c:v>Споживання, кВт·год</c:v>
                </c:pt>
                <c:pt idx="1">
                  <c:v>Генерація, кВт·год</c:v>
                </c:pt>
              </c:strCache>
            </c:strRef>
          </c:cat>
          <c:val>
            <c:numRef>
              <c:f>СЕС!$F$22:$G$22</c:f>
              <c:numCache>
                <c:formatCode>General</c:formatCode>
                <c:ptCount val="2"/>
                <c:pt idx="0" formatCode="0">
                  <c:v>35768</c:v>
                </c:pt>
                <c:pt idx="1">
                  <c:v>23215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4-45F1-BC74-70A9A38A5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813983680"/>
        <c:axId val="1813987520"/>
      </c:barChart>
      <c:catAx>
        <c:axId val="181398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813987520"/>
        <c:crosses val="autoZero"/>
        <c:auto val="1"/>
        <c:lblAlgn val="ctr"/>
        <c:lblOffset val="100"/>
        <c:noMultiLvlLbl val="0"/>
      </c:catAx>
      <c:valAx>
        <c:axId val="181398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81398368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000002018978803"/>
          <c:y val="0.17651473278037091"/>
          <c:w val="0.80833329141148103"/>
          <c:h val="0.691740734217940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E98F-4919-87C9-ED503BE15A0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E98F-4919-87C9-ED503BE15A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СЕС!$F$24:$G$25</c:f>
              <c:strCache>
                <c:ptCount val="2"/>
                <c:pt idx="0">
                  <c:v>Споживання з мережі </c:v>
                </c:pt>
                <c:pt idx="1">
                  <c:v>Покриття споживання за рахунок СЕС</c:v>
                </c:pt>
              </c:strCache>
            </c:strRef>
          </c:cat>
          <c:val>
            <c:numRef>
              <c:f>СЕС!$F$26:$G$26</c:f>
              <c:numCache>
                <c:formatCode>0%</c:formatCode>
                <c:ptCount val="2"/>
                <c:pt idx="0">
                  <c:v>0.3509561619324536</c:v>
                </c:pt>
                <c:pt idx="1">
                  <c:v>0.6490438380675464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F-4919-87C9-ED503BE15A0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727B-4468-ACD5-DECFA06E86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727B-4468-ACD5-DECFA06E86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СЕС!$F$24:$G$25</c:f>
              <c:strCache>
                <c:ptCount val="2"/>
                <c:pt idx="0">
                  <c:v>Споживання з мережі </c:v>
                </c:pt>
                <c:pt idx="1">
                  <c:v>Покриття споживання за рахунок СЕС</c:v>
                </c:pt>
              </c:strCache>
            </c:strRef>
          </c:cat>
          <c:val>
            <c:numRef>
              <c:f>СЕС!$P$27:$Q$27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E98F-4919-87C9-ED503BE15A0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327252843394577"/>
          <c:y val="0.82465223097112861"/>
          <c:w val="0.46512160979877515"/>
          <c:h val="0.17534776902887134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uk-UA"/>
              <a:t>Генерація СЕС</a:t>
            </a:r>
            <a:r>
              <a:rPr lang="uk-UA" sz="1600" b="1" i="0" u="none" strike="noStrike" kern="1200" cap="none" spc="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j-lt"/>
                <a:ea typeface="+mj-ea"/>
                <a:cs typeface="+mj-cs"/>
              </a:rPr>
              <a:t>, </a:t>
            </a:r>
            <a:r>
              <a:rPr lang="uk-UA" sz="1600" b="1" i="0" u="none" strike="noStrike" kern="1200" cap="none" spc="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кВт⸱год</a:t>
            </a:r>
            <a:endParaRPr lang="uk-UA" sz="1600" b="1" i="0" u="none" strike="noStrike" kern="1200" cap="none" spc="0" normalizeH="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j-lt"/>
              <a:ea typeface="+mj-ea"/>
              <a:cs typeface="+mj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uk-UA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СЕС!$B$19</c:f>
              <c:strCache>
                <c:ptCount val="1"/>
                <c:pt idx="0">
                  <c:v>Генерація СЕС, кВт·год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/>
          </c:spPr>
          <c:val>
            <c:numRef>
              <c:f>СЕС!$C$19:$N$19</c:f>
              <c:numCache>
                <c:formatCode>General</c:formatCode>
                <c:ptCount val="12"/>
                <c:pt idx="0">
                  <c:v>738</c:v>
                </c:pt>
                <c:pt idx="1">
                  <c:v>1061</c:v>
                </c:pt>
                <c:pt idx="2">
                  <c:v>2033</c:v>
                </c:pt>
                <c:pt idx="3">
                  <c:v>2643</c:v>
                </c:pt>
                <c:pt idx="4">
                  <c:v>3093</c:v>
                </c:pt>
                <c:pt idx="5">
                  <c:v>2886</c:v>
                </c:pt>
                <c:pt idx="6">
                  <c:v>2721</c:v>
                </c:pt>
                <c:pt idx="7">
                  <c:v>3356</c:v>
                </c:pt>
                <c:pt idx="8">
                  <c:v>1824</c:v>
                </c:pt>
                <c:pt idx="9">
                  <c:v>1641</c:v>
                </c:pt>
                <c:pt idx="10">
                  <c:v>926</c:v>
                </c:pt>
                <c:pt idx="11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7-4BDE-9F08-19430C586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532272"/>
        <c:axId val="1625532752"/>
      </c:areaChart>
      <c:catAx>
        <c:axId val="1625532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625532752"/>
        <c:crosses val="autoZero"/>
        <c:auto val="1"/>
        <c:lblAlgn val="ctr"/>
        <c:lblOffset val="100"/>
        <c:noMultiLvlLbl val="0"/>
      </c:catAx>
      <c:valAx>
        <c:axId val="16255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625532272"/>
        <c:crosses val="autoZero"/>
        <c:crossBetween val="midCat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uk-UA" sz="1600" b="1" i="0" u="none" strike="noStrike" kern="1200" cap="none" spc="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j-lt"/>
                <a:ea typeface="+mj-ea"/>
                <a:cs typeface="+mj-cs"/>
              </a:defRPr>
            </a:pPr>
            <a:r>
              <a:rPr lang="uk-UA" sz="1600" b="1" i="0" u="none" strike="noStrike" kern="1200" cap="none" spc="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j-lt"/>
                <a:ea typeface="+mj-ea"/>
                <a:cs typeface="+mj-cs"/>
              </a:rPr>
              <a:t>Обсяг споживання, кВт⸱год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uk-UA" sz="1600" b="1" i="0" u="none" strike="noStrike" kern="1200" cap="none" spc="0" normalizeH="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j-lt"/>
              <a:ea typeface="+mj-ea"/>
              <a:cs typeface="+mj-cs"/>
            </a:defRPr>
          </a:pPr>
          <a:endParaRPr lang="uk-UA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СЕС!$B$18</c:f>
              <c:strCache>
                <c:ptCount val="1"/>
                <c:pt idx="0">
                  <c:v>Обсяг споживання 2023 р., кВт·год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СЕС!$C$17:$N$17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СЕС!$C$18:$N$18</c:f>
              <c:numCache>
                <c:formatCode>0</c:formatCode>
                <c:ptCount val="12"/>
                <c:pt idx="0">
                  <c:v>4584</c:v>
                </c:pt>
                <c:pt idx="1">
                  <c:v>5631</c:v>
                </c:pt>
                <c:pt idx="2">
                  <c:v>4896</c:v>
                </c:pt>
                <c:pt idx="3">
                  <c:v>6912</c:v>
                </c:pt>
                <c:pt idx="4">
                  <c:v>3730</c:v>
                </c:pt>
                <c:pt idx="5">
                  <c:v>3351</c:v>
                </c:pt>
                <c:pt idx="6">
                  <c:v>516</c:v>
                </c:pt>
                <c:pt idx="7">
                  <c:v>683</c:v>
                </c:pt>
                <c:pt idx="8">
                  <c:v>5078</c:v>
                </c:pt>
                <c:pt idx="9">
                  <c:v>6722</c:v>
                </c:pt>
                <c:pt idx="10">
                  <c:v>5202</c:v>
                </c:pt>
                <c:pt idx="11">
                  <c:v>6571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2-49F9-8724-70519D199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4758463"/>
        <c:axId val="1914758943"/>
      </c:areaChart>
      <c:catAx>
        <c:axId val="191475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914758943"/>
        <c:crosses val="autoZero"/>
        <c:auto val="1"/>
        <c:lblAlgn val="ctr"/>
        <c:lblOffset val="100"/>
        <c:noMultiLvlLbl val="0"/>
      </c:catAx>
      <c:valAx>
        <c:axId val="1914758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914758463"/>
        <c:crosses val="autoZero"/>
        <c:crossBetween val="midCat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>
        <a:lumMod val="50000"/>
      </cs:styleClr>
    </cs:fontRef>
    <cs:defRPr sz="10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74000"/>
        </a:schemeClr>
      </a:solidFill>
      <a:effectLst>
        <a:innerShdw blurRad="114300">
          <a:schemeClr val="phClr">
            <a:lumMod val="75000"/>
          </a:schemeClr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74000"/>
        </a:schemeClr>
      </a:solidFill>
      <a:effectLst>
        <a:innerShdw blurRad="114300">
          <a:schemeClr val="phClr">
            <a:lumMod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368118</xdr:colOff>
      <xdr:row>0</xdr:row>
      <xdr:rowOff>123831</xdr:rowOff>
    </xdr:from>
    <xdr:to>
      <xdr:col>14</xdr:col>
      <xdr:colOff>67800</xdr:colOff>
      <xdr:row>13</xdr:row>
      <xdr:rowOff>85731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10214CAF-8329-6378-FC72-28A3BE041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111125</xdr:colOff>
      <xdr:row>0</xdr:row>
      <xdr:rowOff>444499</xdr:rowOff>
    </xdr:from>
    <xdr:to>
      <xdr:col>29</xdr:col>
      <xdr:colOff>396876</xdr:colOff>
      <xdr:row>12</xdr:row>
      <xdr:rowOff>0</xdr:rowOff>
    </xdr:to>
    <xdr:graphicFrame macro="">
      <xdr:nvGraphicFramePr>
        <xdr:cNvPr id="9" name="Діаграма 4">
          <a:extLst>
            <a:ext uri="{FF2B5EF4-FFF2-40B4-BE49-F238E27FC236}">
              <a16:creationId xmlns:a16="http://schemas.microsoft.com/office/drawing/2014/main" id="{DC4FEF1C-3546-8DA0-ADFD-0F5EBC2BA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76571</xdr:colOff>
      <xdr:row>20</xdr:row>
      <xdr:rowOff>144607</xdr:rowOff>
    </xdr:from>
    <xdr:to>
      <xdr:col>17</xdr:col>
      <xdr:colOff>1034143</xdr:colOff>
      <xdr:row>33</xdr:row>
      <xdr:rowOff>108857</xdr:rowOff>
    </xdr:to>
    <xdr:graphicFrame macro="">
      <xdr:nvGraphicFramePr>
        <xdr:cNvPr id="43" name="Діаграма 5">
          <a:extLst>
            <a:ext uri="{FF2B5EF4-FFF2-40B4-BE49-F238E27FC236}">
              <a16:creationId xmlns:a16="http://schemas.microsoft.com/office/drawing/2014/main" id="{39D605FF-C694-7DD7-E6B4-3AD7874D2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128868</xdr:colOff>
      <xdr:row>27</xdr:row>
      <xdr:rowOff>100851</xdr:rowOff>
    </xdr:from>
    <xdr:to>
      <xdr:col>12</xdr:col>
      <xdr:colOff>465044</xdr:colOff>
      <xdr:row>42</xdr:row>
      <xdr:rowOff>88525</xdr:rowOff>
    </xdr:to>
    <xdr:graphicFrame macro="">
      <xdr:nvGraphicFramePr>
        <xdr:cNvPr id="7" name="Діаграма 6">
          <a:extLst>
            <a:ext uri="{FF2B5EF4-FFF2-40B4-BE49-F238E27FC236}">
              <a16:creationId xmlns:a16="http://schemas.microsoft.com/office/drawing/2014/main" id="{A6E272BD-0576-7FBD-7016-EC149B58F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701303</xdr:colOff>
      <xdr:row>0</xdr:row>
      <xdr:rowOff>301624</xdr:rowOff>
    </xdr:from>
    <xdr:to>
      <xdr:col>21</xdr:col>
      <xdr:colOff>793750</xdr:colOff>
      <xdr:row>9</xdr:row>
      <xdr:rowOff>47624</xdr:rowOff>
    </xdr:to>
    <xdr:graphicFrame macro="">
      <xdr:nvGraphicFramePr>
        <xdr:cNvPr id="27" name="Діаграма 7">
          <a:extLst>
            <a:ext uri="{FF2B5EF4-FFF2-40B4-BE49-F238E27FC236}">
              <a16:creationId xmlns:a16="http://schemas.microsoft.com/office/drawing/2014/main" id="{62798B20-7902-51DC-81DC-DE8DAEAB1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135537</xdr:colOff>
      <xdr:row>25</xdr:row>
      <xdr:rowOff>83777</xdr:rowOff>
    </xdr:from>
    <xdr:to>
      <xdr:col>8</xdr:col>
      <xdr:colOff>538949</xdr:colOff>
      <xdr:row>27</xdr:row>
      <xdr:rowOff>195835</xdr:rowOff>
    </xdr:to>
    <xdr:cxnSp macro="">
      <xdr:nvCxnSpPr>
        <xdr:cNvPr id="6" name="Сполучна лінія: уступом 11">
          <a:extLst>
            <a:ext uri="{FF2B5EF4-FFF2-40B4-BE49-F238E27FC236}">
              <a16:creationId xmlns:a16="http://schemas.microsoft.com/office/drawing/2014/main" id="{27E3EEF8-2B5C-3509-1389-365EF7F37A84}"/>
            </a:ext>
          </a:extLst>
        </xdr:cNvPr>
        <xdr:cNvCxnSpPr/>
      </xdr:nvCxnSpPr>
      <xdr:spPr>
        <a:xfrm>
          <a:off x="7846251" y="8701634"/>
          <a:ext cx="1074698" cy="583772"/>
        </a:xfrm>
        <a:prstGeom prst="bentConnector3">
          <a:avLst>
            <a:gd name="adj1" fmla="val 100000"/>
          </a:avLst>
        </a:prstGeom>
        <a:ln w="889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44823</xdr:colOff>
      <xdr:row>21</xdr:row>
      <xdr:rowOff>11205</xdr:rowOff>
    </xdr:from>
    <xdr:to>
      <xdr:col>13</xdr:col>
      <xdr:colOff>560294</xdr:colOff>
      <xdr:row>21</xdr:row>
      <xdr:rowOff>33617</xdr:rowOff>
    </xdr:to>
    <xdr:cxnSp macro="">
      <xdr:nvCxnSpPr>
        <xdr:cNvPr id="20" name="Пряма зі стрілкою 19">
          <a:extLst>
            <a:ext uri="{FF2B5EF4-FFF2-40B4-BE49-F238E27FC236}">
              <a16:creationId xmlns:a16="http://schemas.microsoft.com/office/drawing/2014/main" id="{BF717820-6F83-E733-E4D0-CF88C4B541ED}"/>
            </a:ext>
          </a:extLst>
        </xdr:cNvPr>
        <xdr:cNvCxnSpPr/>
      </xdr:nvCxnSpPr>
      <xdr:spPr>
        <a:xfrm flipV="1">
          <a:off x="4717676" y="5199529"/>
          <a:ext cx="4146177" cy="22412"/>
        </a:xfrm>
        <a:prstGeom prst="straightConnector1">
          <a:avLst/>
        </a:prstGeom>
        <a:ln w="1016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56032</xdr:colOff>
      <xdr:row>42</xdr:row>
      <xdr:rowOff>76200</xdr:rowOff>
    </xdr:from>
    <xdr:to>
      <xdr:col>21</xdr:col>
      <xdr:colOff>561975</xdr:colOff>
      <xdr:row>44</xdr:row>
      <xdr:rowOff>28762</xdr:rowOff>
    </xdr:to>
    <xdr:cxnSp macro="">
      <xdr:nvCxnSpPr>
        <xdr:cNvPr id="16" name="Сполучна лінія: уступом 15">
          <a:extLst>
            <a:ext uri="{FF2B5EF4-FFF2-40B4-BE49-F238E27FC236}">
              <a16:creationId xmlns:a16="http://schemas.microsoft.com/office/drawing/2014/main" id="{0117FC60-805F-4D1F-8F39-B231D668D3EA}"/>
            </a:ext>
          </a:extLst>
        </xdr:cNvPr>
        <xdr:cNvCxnSpPr/>
      </xdr:nvCxnSpPr>
      <xdr:spPr>
        <a:xfrm rot="10800000" flipV="1">
          <a:off x="12981457" y="8763000"/>
          <a:ext cx="2058518" cy="333562"/>
        </a:xfrm>
        <a:prstGeom prst="bentConnector3">
          <a:avLst>
            <a:gd name="adj1" fmla="val 2267"/>
          </a:avLst>
        </a:prstGeom>
        <a:ln w="889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28027</xdr:colOff>
      <xdr:row>17</xdr:row>
      <xdr:rowOff>165652</xdr:rowOff>
    </xdr:from>
    <xdr:to>
      <xdr:col>18</xdr:col>
      <xdr:colOff>389283</xdr:colOff>
      <xdr:row>41</xdr:row>
      <xdr:rowOff>95301</xdr:rowOff>
    </xdr:to>
    <xdr:cxnSp macro="">
      <xdr:nvCxnSpPr>
        <xdr:cNvPr id="25" name="Сполучна лінія: уступом 24">
          <a:extLst>
            <a:ext uri="{FF2B5EF4-FFF2-40B4-BE49-F238E27FC236}">
              <a16:creationId xmlns:a16="http://schemas.microsoft.com/office/drawing/2014/main" id="{59ABAE48-BD54-4C62-9B41-47D69CA2B294}"/>
            </a:ext>
          </a:extLst>
        </xdr:cNvPr>
        <xdr:cNvCxnSpPr/>
      </xdr:nvCxnSpPr>
      <xdr:spPr>
        <a:xfrm rot="5400000">
          <a:off x="10758602" y="6041707"/>
          <a:ext cx="4791540" cy="361256"/>
        </a:xfrm>
        <a:prstGeom prst="bentConnector3">
          <a:avLst>
            <a:gd name="adj1" fmla="val 99750"/>
          </a:avLst>
        </a:prstGeom>
        <a:ln w="889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57978</xdr:colOff>
      <xdr:row>17</xdr:row>
      <xdr:rowOff>179042</xdr:rowOff>
    </xdr:from>
    <xdr:to>
      <xdr:col>18</xdr:col>
      <xdr:colOff>422413</xdr:colOff>
      <xdr:row>17</xdr:row>
      <xdr:rowOff>182217</xdr:rowOff>
    </xdr:to>
    <xdr:cxnSp macro="">
      <xdr:nvCxnSpPr>
        <xdr:cNvPr id="34" name="Пряма сполучна лінія 33">
          <a:extLst>
            <a:ext uri="{FF2B5EF4-FFF2-40B4-BE49-F238E27FC236}">
              <a16:creationId xmlns:a16="http://schemas.microsoft.com/office/drawing/2014/main" id="{4A374731-E78E-FB28-5257-D714169C3FC7}"/>
            </a:ext>
          </a:extLst>
        </xdr:cNvPr>
        <xdr:cNvCxnSpPr/>
      </xdr:nvCxnSpPr>
      <xdr:spPr>
        <a:xfrm>
          <a:off x="11645348" y="3839955"/>
          <a:ext cx="1722782" cy="3175"/>
        </a:xfrm>
        <a:prstGeom prst="line">
          <a:avLst/>
        </a:prstGeom>
        <a:ln w="76200">
          <a:solidFill>
            <a:schemeClr val="accent6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57729</xdr:colOff>
      <xdr:row>42</xdr:row>
      <xdr:rowOff>80816</xdr:rowOff>
    </xdr:from>
    <xdr:to>
      <xdr:col>26</xdr:col>
      <xdr:colOff>390490</xdr:colOff>
      <xdr:row>44</xdr:row>
      <xdr:rowOff>46180</xdr:rowOff>
    </xdr:to>
    <xdr:cxnSp macro="">
      <xdr:nvCxnSpPr>
        <xdr:cNvPr id="3" name="Сполучна лінія: уступом 2">
          <a:extLst>
            <a:ext uri="{FF2B5EF4-FFF2-40B4-BE49-F238E27FC236}">
              <a16:creationId xmlns:a16="http://schemas.microsoft.com/office/drawing/2014/main" id="{735FCB8F-6B59-491D-9327-629B4DA4F93B}"/>
            </a:ext>
          </a:extLst>
        </xdr:cNvPr>
        <xdr:cNvCxnSpPr/>
      </xdr:nvCxnSpPr>
      <xdr:spPr>
        <a:xfrm rot="10800000" flipV="1">
          <a:off x="14720456" y="11672452"/>
          <a:ext cx="5077943" cy="427183"/>
        </a:xfrm>
        <a:prstGeom prst="bentConnector3">
          <a:avLst>
            <a:gd name="adj1" fmla="val -906"/>
          </a:avLst>
        </a:prstGeom>
        <a:ln w="889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309563</xdr:colOff>
      <xdr:row>0</xdr:row>
      <xdr:rowOff>275999</xdr:rowOff>
    </xdr:from>
    <xdr:to>
      <xdr:col>17</xdr:col>
      <xdr:colOff>508000</xdr:colOff>
      <xdr:row>10</xdr:row>
      <xdr:rowOff>99786</xdr:rowOff>
    </xdr:to>
    <xdr:graphicFrame macro="">
      <xdr:nvGraphicFramePr>
        <xdr:cNvPr id="40" name="Діаграма 13">
          <a:extLst>
            <a:ext uri="{FF2B5EF4-FFF2-40B4-BE49-F238E27FC236}">
              <a16:creationId xmlns:a16="http://schemas.microsoft.com/office/drawing/2014/main" id="{C5E7A229-679A-90CA-2F5E-31C47D986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0.10816</cdr:x>
      <cdr:y>0.00243</cdr:y>
    </cdr:from>
    <cdr:to>
      <cdr:x>0.30955</cdr:x>
      <cdr:y>0.35175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E3C8516-6D95-971F-21C3-9CA3C149B266}"/>
            </a:ext>
          </a:extLst>
        </cdr:cNvPr>
        <cdr:cNvSpPr txBox="1"/>
      </cdr:nvSpPr>
      <cdr:spPr>
        <a:xfrm xmlns:a="http://schemas.openxmlformats.org/drawingml/2006/main">
          <a:off x="491134" y="637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uk-UA" sz="1100" b="1"/>
            <a:t>Діаграма</a:t>
          </a:r>
          <a:r>
            <a:rPr lang="uk-UA" sz="1100" b="1" baseline="0"/>
            <a:t> річного споживання протягом 2021-2022-2023 р.</a:t>
          </a:r>
          <a:endParaRPr lang="uk-UA" sz="11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0.17925</cdr:x>
      <cdr:y>0.03689</cdr:y>
    </cdr:from>
    <cdr:to>
      <cdr:x>0.82386</cdr:x>
      <cdr:y>0.19259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5198CC8-C546-CC87-5884-3597B755147B}"/>
            </a:ext>
          </a:extLst>
        </cdr:cNvPr>
        <cdr:cNvSpPr txBox="1"/>
      </cdr:nvSpPr>
      <cdr:spPr>
        <a:xfrm xmlns:a="http://schemas.openxmlformats.org/drawingml/2006/main">
          <a:off x="938347" y="136071"/>
          <a:ext cx="3374371" cy="5743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uk-UA" sz="1600" b="1" i="0" baseline="0">
              <a:solidFill>
                <a:schemeClr val="bg1">
                  <a:lumMod val="65000"/>
                </a:schemeClr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Частка покриття споживання генерацією СЕС </a:t>
          </a:r>
          <a:endParaRPr lang="uk-UA" sz="1600" b="1" i="0">
            <a:solidFill>
              <a:schemeClr val="bg1">
                <a:lumMod val="65000"/>
              </a:schemeClr>
            </a:solidFill>
            <a:latin typeface="Calibri Light" panose="020F0302020204030204" pitchFamily="34" charset="0"/>
            <a:cs typeface="Calibri Light" panose="020F03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846EB-4623-4E94-AE1A-7010B1374251}">
  <dimension ref="A1:AD55"/>
  <sheetViews>
    <sheetView tabSelected="1" topLeftCell="A25" zoomScale="55" zoomScaleNormal="55" workbookViewId="0">
      <selection activeCell="F62" sqref="F62"/>
    </sheetView>
  </sheetViews>
  <sheetFormatPr baseColWidth="10" defaultColWidth="8.83203125" defaultRowHeight="15" x14ac:dyDescent="0.2"/>
  <cols>
    <col min="1" max="1" width="4.5" bestFit="1" customWidth="1"/>
    <col min="2" max="2" width="18.5" customWidth="1"/>
    <col min="3" max="4" width="17.5" customWidth="1"/>
    <col min="5" max="5" width="13.5" bestFit="1" customWidth="1"/>
    <col min="6" max="6" width="14.5" customWidth="1"/>
    <col min="7" max="7" width="16.5" customWidth="1"/>
    <col min="8" max="14" width="8.83203125" bestFit="1" customWidth="1"/>
    <col min="15" max="15" width="12.5" customWidth="1"/>
    <col min="16" max="17" width="18.5" bestFit="1" customWidth="1"/>
    <col min="18" max="18" width="17.1640625" customWidth="1"/>
    <col min="20" max="20" width="10.5" bestFit="1" customWidth="1"/>
    <col min="21" max="21" width="3" bestFit="1" customWidth="1"/>
    <col min="22" max="22" width="12" bestFit="1" customWidth="1"/>
    <col min="23" max="23" width="8.83203125" bestFit="1" customWidth="1"/>
    <col min="27" max="27" width="12" bestFit="1" customWidth="1"/>
    <col min="28" max="28" width="8.83203125" bestFit="1" customWidth="1"/>
  </cols>
  <sheetData>
    <row r="1" spans="1:30" ht="60" x14ac:dyDescent="0.25">
      <c r="A1" s="35"/>
      <c r="B1" s="36" t="s">
        <v>0</v>
      </c>
      <c r="C1" s="36" t="s">
        <v>75</v>
      </c>
      <c r="D1" s="36" t="s">
        <v>76</v>
      </c>
      <c r="E1" s="36" t="s">
        <v>77</v>
      </c>
      <c r="F1" s="42" t="s">
        <v>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</row>
    <row r="2" spans="1:30" ht="19" x14ac:dyDescent="0.25">
      <c r="A2" s="37">
        <v>1</v>
      </c>
      <c r="B2" s="29" t="s">
        <v>2</v>
      </c>
      <c r="C2" s="48">
        <v>6044</v>
      </c>
      <c r="D2" s="48">
        <v>0</v>
      </c>
      <c r="E2" s="48">
        <v>4584</v>
      </c>
      <c r="F2" s="56">
        <f>IFERROR(AVERAGEIF(C2:E2,"&gt;0",C2:E2),"")</f>
        <v>5314</v>
      </c>
      <c r="AD2" s="5"/>
    </row>
    <row r="3" spans="1:30" ht="19" x14ac:dyDescent="0.25">
      <c r="A3" s="37">
        <v>2</v>
      </c>
      <c r="B3" s="29" t="s">
        <v>3</v>
      </c>
      <c r="C3" s="48">
        <v>3818</v>
      </c>
      <c r="D3" s="48">
        <v>4587</v>
      </c>
      <c r="E3" s="48">
        <v>5631</v>
      </c>
      <c r="F3" s="56">
        <f t="shared" ref="F3:F13" si="0">IFERROR(AVERAGEIF(C3:E3,"&gt;0",C3:E3),"")</f>
        <v>4678.666666666667</v>
      </c>
      <c r="AD3" s="5"/>
    </row>
    <row r="4" spans="1:30" ht="19" x14ac:dyDescent="0.25">
      <c r="A4" s="37">
        <v>3</v>
      </c>
      <c r="B4" s="29" t="s">
        <v>4</v>
      </c>
      <c r="C4" s="48">
        <v>2477</v>
      </c>
      <c r="D4" s="48">
        <v>4805</v>
      </c>
      <c r="E4" s="48">
        <v>4896</v>
      </c>
      <c r="F4" s="56">
        <f t="shared" si="0"/>
        <v>4059.3333333333335</v>
      </c>
      <c r="AD4" s="5"/>
    </row>
    <row r="5" spans="1:30" ht="19" x14ac:dyDescent="0.25">
      <c r="A5" s="37">
        <v>4</v>
      </c>
      <c r="B5" s="29" t="s">
        <v>5</v>
      </c>
      <c r="C5" s="48">
        <v>1419</v>
      </c>
      <c r="D5" s="48">
        <v>2617</v>
      </c>
      <c r="E5" s="48">
        <v>6912</v>
      </c>
      <c r="F5" s="56">
        <f t="shared" si="0"/>
        <v>3649.3333333333335</v>
      </c>
      <c r="AD5" s="5"/>
    </row>
    <row r="6" spans="1:30" ht="19" x14ac:dyDescent="0.25">
      <c r="A6" s="37">
        <v>5</v>
      </c>
      <c r="B6" s="29" t="s">
        <v>6</v>
      </c>
      <c r="C6" s="48">
        <v>527</v>
      </c>
      <c r="D6" s="48">
        <v>582</v>
      </c>
      <c r="E6" s="48">
        <v>3730</v>
      </c>
      <c r="F6" s="56">
        <f t="shared" si="0"/>
        <v>1613</v>
      </c>
      <c r="AD6" s="5"/>
    </row>
    <row r="7" spans="1:30" ht="19" x14ac:dyDescent="0.25">
      <c r="A7" s="37">
        <v>6</v>
      </c>
      <c r="B7" s="29" t="s">
        <v>7</v>
      </c>
      <c r="C7" s="48">
        <v>608</v>
      </c>
      <c r="D7" s="48">
        <v>629</v>
      </c>
      <c r="E7" s="48">
        <v>3351</v>
      </c>
      <c r="F7" s="56">
        <f t="shared" si="0"/>
        <v>1529.3333333333333</v>
      </c>
      <c r="AD7" s="5"/>
    </row>
    <row r="8" spans="1:30" ht="19" x14ac:dyDescent="0.25">
      <c r="A8" s="37">
        <v>7</v>
      </c>
      <c r="B8" s="29" t="s">
        <v>8</v>
      </c>
      <c r="C8" s="48">
        <v>651</v>
      </c>
      <c r="D8" s="48">
        <v>846</v>
      </c>
      <c r="E8" s="48">
        <v>516</v>
      </c>
      <c r="F8" s="56">
        <f t="shared" si="0"/>
        <v>671</v>
      </c>
      <c r="AD8" s="5"/>
    </row>
    <row r="9" spans="1:30" ht="19" x14ac:dyDescent="0.25">
      <c r="A9" s="37">
        <v>8</v>
      </c>
      <c r="B9" s="29" t="s">
        <v>9</v>
      </c>
      <c r="C9" s="48">
        <v>590</v>
      </c>
      <c r="D9" s="48">
        <v>747</v>
      </c>
      <c r="E9" s="48">
        <v>683</v>
      </c>
      <c r="F9" s="56">
        <f t="shared" si="0"/>
        <v>673.33333333333337</v>
      </c>
      <c r="AD9" s="5"/>
    </row>
    <row r="10" spans="1:30" ht="19" x14ac:dyDescent="0.25">
      <c r="A10" s="37">
        <v>9</v>
      </c>
      <c r="B10" s="29" t="s">
        <v>10</v>
      </c>
      <c r="C10" s="48">
        <v>558</v>
      </c>
      <c r="D10" s="48">
        <v>549</v>
      </c>
      <c r="E10" s="48">
        <v>5078</v>
      </c>
      <c r="F10" s="56">
        <f t="shared" si="0"/>
        <v>2061.6666666666665</v>
      </c>
      <c r="AD10" s="5"/>
    </row>
    <row r="11" spans="1:30" ht="19" x14ac:dyDescent="0.25">
      <c r="A11" s="37">
        <v>10</v>
      </c>
      <c r="B11" s="29" t="s">
        <v>11</v>
      </c>
      <c r="C11" s="48">
        <v>602</v>
      </c>
      <c r="D11" s="48">
        <v>684</v>
      </c>
      <c r="E11" s="48">
        <v>6722</v>
      </c>
      <c r="F11" s="56">
        <f t="shared" si="0"/>
        <v>2669.3333333333335</v>
      </c>
      <c r="AD11" s="5"/>
    </row>
    <row r="12" spans="1:30" ht="19" x14ac:dyDescent="0.25">
      <c r="A12" s="37">
        <v>11</v>
      </c>
      <c r="B12" s="29" t="s">
        <v>12</v>
      </c>
      <c r="C12" s="48">
        <v>4001</v>
      </c>
      <c r="D12" s="48">
        <v>3409</v>
      </c>
      <c r="E12" s="48">
        <v>5202</v>
      </c>
      <c r="F12" s="56">
        <f t="shared" si="0"/>
        <v>4204</v>
      </c>
      <c r="AD12" s="5"/>
    </row>
    <row r="13" spans="1:30" ht="19" x14ac:dyDescent="0.25">
      <c r="A13" s="37">
        <v>12</v>
      </c>
      <c r="B13" s="29" t="s">
        <v>13</v>
      </c>
      <c r="C13" s="48">
        <v>3500</v>
      </c>
      <c r="D13" s="48">
        <v>3864</v>
      </c>
      <c r="E13" s="48">
        <v>6571</v>
      </c>
      <c r="F13" s="56">
        <f t="shared" si="0"/>
        <v>4645</v>
      </c>
      <c r="AD13" s="5"/>
    </row>
    <row r="14" spans="1:30" ht="20" thickBot="1" x14ac:dyDescent="0.3">
      <c r="A14" s="30"/>
      <c r="B14" s="38"/>
      <c r="C14" s="55">
        <f>SUM(C2:C13)</f>
        <v>24795</v>
      </c>
      <c r="D14" s="55">
        <f t="shared" ref="D14:E14" si="1">SUM(D2:D13)</f>
        <v>23319</v>
      </c>
      <c r="E14" s="55">
        <f t="shared" si="1"/>
        <v>53876</v>
      </c>
      <c r="F14" s="57">
        <f>SUM(F2:F13)</f>
        <v>35768</v>
      </c>
      <c r="AD14" s="5"/>
    </row>
    <row r="15" spans="1:30" ht="16" thickBot="1" x14ac:dyDescent="0.25">
      <c r="A15" s="4"/>
      <c r="H15" s="97" t="s">
        <v>14</v>
      </c>
      <c r="I15" s="98"/>
      <c r="J15" s="98"/>
      <c r="K15" s="98"/>
      <c r="L15" s="98"/>
      <c r="M15" s="98"/>
      <c r="N15" s="99"/>
      <c r="O15" s="54">
        <v>10.58</v>
      </c>
      <c r="T15" s="17"/>
      <c r="U15" s="19"/>
      <c r="V15" s="19"/>
      <c r="W15" s="19"/>
      <c r="X15" s="19"/>
      <c r="Y15" s="17"/>
      <c r="Z15" s="19"/>
      <c r="AA15" s="19"/>
      <c r="AB15" s="19"/>
      <c r="AC15" s="20"/>
      <c r="AD15" s="5"/>
    </row>
    <row r="16" spans="1:30" ht="16" thickBot="1" x14ac:dyDescent="0.25">
      <c r="A16" s="4"/>
      <c r="T16" s="21"/>
      <c r="U16" s="39"/>
      <c r="V16" s="22"/>
      <c r="W16" s="23" t="s">
        <v>80</v>
      </c>
      <c r="X16" s="24"/>
      <c r="Y16" s="21"/>
      <c r="Z16" s="39"/>
      <c r="AA16" s="22"/>
      <c r="AB16" s="23" t="s">
        <v>80</v>
      </c>
      <c r="AC16" s="24"/>
      <c r="AD16" s="5"/>
    </row>
    <row r="17" spans="1:30" ht="76" x14ac:dyDescent="0.2">
      <c r="A17" s="4"/>
      <c r="C17" s="28">
        <v>1</v>
      </c>
      <c r="D17" s="28">
        <v>2</v>
      </c>
      <c r="E17" s="28">
        <v>3</v>
      </c>
      <c r="F17" s="28">
        <v>4</v>
      </c>
      <c r="G17" s="28">
        <v>5</v>
      </c>
      <c r="H17" s="28">
        <v>6</v>
      </c>
      <c r="I17" s="28">
        <v>7</v>
      </c>
      <c r="J17" s="28">
        <v>8</v>
      </c>
      <c r="K17" s="28">
        <v>9</v>
      </c>
      <c r="L17" s="28">
        <v>10</v>
      </c>
      <c r="M17" s="28">
        <v>11</v>
      </c>
      <c r="N17" s="28">
        <v>12</v>
      </c>
      <c r="O17" s="28" t="s">
        <v>15</v>
      </c>
      <c r="P17" s="18" t="s">
        <v>79</v>
      </c>
      <c r="Q17" s="18" t="s">
        <v>78</v>
      </c>
      <c r="T17" s="21"/>
      <c r="U17" s="39"/>
      <c r="V17" s="25" t="s">
        <v>16</v>
      </c>
      <c r="W17" s="49"/>
      <c r="X17" s="24"/>
      <c r="Y17" s="21"/>
      <c r="Z17" s="39"/>
      <c r="AA17" s="25" t="s">
        <v>16</v>
      </c>
      <c r="AB17" s="49"/>
      <c r="AC17" s="24"/>
      <c r="AD17" s="5"/>
    </row>
    <row r="18" spans="1:30" ht="76" x14ac:dyDescent="0.2">
      <c r="A18" s="4"/>
      <c r="B18" s="18" t="s">
        <v>17</v>
      </c>
      <c r="C18" s="52">
        <v>4584</v>
      </c>
      <c r="D18" s="52">
        <v>5631</v>
      </c>
      <c r="E18" s="52">
        <v>4896</v>
      </c>
      <c r="F18" s="52">
        <v>6912</v>
      </c>
      <c r="G18" s="52">
        <v>3730</v>
      </c>
      <c r="H18" s="52">
        <v>3351</v>
      </c>
      <c r="I18" s="52">
        <v>516</v>
      </c>
      <c r="J18" s="52">
        <v>683</v>
      </c>
      <c r="K18" s="52">
        <v>5078</v>
      </c>
      <c r="L18" s="52">
        <v>6722</v>
      </c>
      <c r="M18" s="52">
        <v>5202</v>
      </c>
      <c r="N18" s="52">
        <v>6571</v>
      </c>
      <c r="O18" s="58">
        <f>F14</f>
        <v>35768</v>
      </c>
      <c r="P18" s="58">
        <f>SUM(C18:N18)/12</f>
        <v>4489.666666666667</v>
      </c>
      <c r="Q18" s="58">
        <f>P18/30/24</f>
        <v>6.2356481481481483</v>
      </c>
      <c r="T18" s="21"/>
      <c r="U18" s="39"/>
      <c r="V18" s="26" t="s">
        <v>18</v>
      </c>
      <c r="W18" s="50"/>
      <c r="X18" s="24"/>
      <c r="Y18" s="21"/>
      <c r="Z18" s="39"/>
      <c r="AA18" s="26" t="s">
        <v>18</v>
      </c>
      <c r="AB18" s="50"/>
      <c r="AC18" s="24"/>
      <c r="AD18" s="5"/>
    </row>
    <row r="19" spans="1:30" ht="44.25" customHeight="1" thickBot="1" x14ac:dyDescent="0.25">
      <c r="A19" s="4"/>
      <c r="B19" s="43" t="s">
        <v>19</v>
      </c>
      <c r="C19" s="48">
        <v>738</v>
      </c>
      <c r="D19" s="48">
        <v>1061</v>
      </c>
      <c r="E19" s="48">
        <v>2033</v>
      </c>
      <c r="F19" s="48">
        <v>2643</v>
      </c>
      <c r="G19" s="48">
        <v>3093</v>
      </c>
      <c r="H19" s="48">
        <v>2886</v>
      </c>
      <c r="I19" s="48">
        <v>2721</v>
      </c>
      <c r="J19" s="48">
        <v>3356</v>
      </c>
      <c r="K19" s="48">
        <v>1824</v>
      </c>
      <c r="L19" s="48">
        <v>1641</v>
      </c>
      <c r="M19" s="48">
        <v>926</v>
      </c>
      <c r="N19" s="48">
        <v>293</v>
      </c>
      <c r="O19" s="59">
        <f>SUM(C19:N19)</f>
        <v>23215</v>
      </c>
      <c r="T19" s="21"/>
      <c r="U19" s="39"/>
      <c r="V19" s="26" t="s">
        <v>20</v>
      </c>
      <c r="W19" s="50"/>
      <c r="X19" s="24"/>
      <c r="Y19" s="21"/>
      <c r="Z19" s="39"/>
      <c r="AA19" s="26" t="s">
        <v>20</v>
      </c>
      <c r="AB19" s="50"/>
      <c r="AC19" s="24"/>
      <c r="AD19" s="5"/>
    </row>
    <row r="20" spans="1:30" ht="26.25" customHeight="1" thickBot="1" x14ac:dyDescent="0.25">
      <c r="A20" s="1"/>
      <c r="B20" s="2"/>
      <c r="C20" s="53"/>
      <c r="D20" s="5"/>
      <c r="T20" s="21"/>
      <c r="U20" s="39"/>
      <c r="V20" s="26" t="s">
        <v>21</v>
      </c>
      <c r="W20" s="50"/>
      <c r="X20" s="24"/>
      <c r="Y20" s="21"/>
      <c r="Z20" s="39"/>
      <c r="AA20" s="26" t="s">
        <v>21</v>
      </c>
      <c r="AB20" s="50"/>
      <c r="AC20" s="24"/>
      <c r="AD20" s="5"/>
    </row>
    <row r="21" spans="1:30" ht="75" x14ac:dyDescent="0.2">
      <c r="A21" s="32"/>
      <c r="B21" s="45" t="s">
        <v>22</v>
      </c>
      <c r="C21" s="47" t="s">
        <v>23</v>
      </c>
      <c r="D21" s="46" t="s">
        <v>24</v>
      </c>
      <c r="F21" s="131" t="s">
        <v>81</v>
      </c>
      <c r="G21" s="132" t="s">
        <v>82</v>
      </c>
      <c r="O21" s="106"/>
      <c r="P21" s="107"/>
      <c r="Q21" s="107"/>
      <c r="R21" s="108"/>
      <c r="T21" s="21"/>
      <c r="U21" s="39"/>
      <c r="V21" s="26" t="s">
        <v>25</v>
      </c>
      <c r="W21" s="50"/>
      <c r="X21" s="24"/>
      <c r="Y21" s="21"/>
      <c r="Z21" s="39"/>
      <c r="AA21" s="26" t="s">
        <v>25</v>
      </c>
      <c r="AB21" s="50"/>
      <c r="AC21" s="24"/>
      <c r="AD21" s="5"/>
    </row>
    <row r="22" spans="1:30" ht="19" thickBot="1" x14ac:dyDescent="0.25">
      <c r="A22" s="32"/>
      <c r="B22" s="44">
        <v>1</v>
      </c>
      <c r="C22" s="31">
        <f>O19</f>
        <v>23215</v>
      </c>
      <c r="D22" s="34"/>
      <c r="F22" s="63">
        <f>O18</f>
        <v>35768</v>
      </c>
      <c r="G22" s="64">
        <f>O19</f>
        <v>23215</v>
      </c>
      <c r="O22" s="109"/>
      <c r="P22" s="110"/>
      <c r="Q22" s="110"/>
      <c r="R22" s="111"/>
      <c r="T22" s="21"/>
      <c r="U22" s="39"/>
      <c r="V22" s="26" t="s">
        <v>26</v>
      </c>
      <c r="W22" s="50"/>
      <c r="X22" s="24"/>
      <c r="Y22" s="21"/>
      <c r="Z22" s="39"/>
      <c r="AA22" s="26" t="s">
        <v>26</v>
      </c>
      <c r="AB22" s="50"/>
      <c r="AC22" s="24"/>
      <c r="AD22" s="5"/>
    </row>
    <row r="23" spans="1:30" ht="19" thickBot="1" x14ac:dyDescent="0.25">
      <c r="A23" s="32"/>
      <c r="B23" s="44">
        <f t="shared" ref="B23:B41" si="2">B22+1</f>
        <v>2</v>
      </c>
      <c r="C23" s="60">
        <f t="shared" ref="C23:C41" si="3">C22+D23</f>
        <v>46197.85</v>
      </c>
      <c r="D23" s="61">
        <f>C22-C22*0.01</f>
        <v>22982.85</v>
      </c>
      <c r="O23" s="109"/>
      <c r="P23" s="110"/>
      <c r="Q23" s="110"/>
      <c r="R23" s="111"/>
      <c r="T23" s="21"/>
      <c r="U23" s="39"/>
      <c r="V23" s="26" t="s">
        <v>27</v>
      </c>
      <c r="W23" s="50"/>
      <c r="X23" s="24"/>
      <c r="Y23" s="21"/>
      <c r="Z23" s="39"/>
      <c r="AA23" s="26" t="s">
        <v>27</v>
      </c>
      <c r="AB23" s="50"/>
      <c r="AC23" s="24"/>
      <c r="AD23" s="5"/>
    </row>
    <row r="24" spans="1:30" ht="18" x14ac:dyDescent="0.2">
      <c r="A24" s="32"/>
      <c r="B24" s="44">
        <f t="shared" si="2"/>
        <v>3</v>
      </c>
      <c r="C24" s="60">
        <f t="shared" si="3"/>
        <v>68950.871499999994</v>
      </c>
      <c r="D24" s="61">
        <f t="shared" ref="D24:D41" si="4">D23-D23*0.01</f>
        <v>22753.021499999999</v>
      </c>
      <c r="F24" s="123" t="s">
        <v>28</v>
      </c>
      <c r="G24" s="125" t="s">
        <v>29</v>
      </c>
      <c r="O24" s="109"/>
      <c r="P24" s="110"/>
      <c r="Q24" s="110"/>
      <c r="R24" s="111"/>
      <c r="T24" s="21"/>
      <c r="U24" s="39"/>
      <c r="V24" s="26" t="s">
        <v>30</v>
      </c>
      <c r="W24" s="50"/>
      <c r="X24" s="24"/>
      <c r="Y24" s="21"/>
      <c r="Z24" s="39"/>
      <c r="AA24" s="26" t="s">
        <v>30</v>
      </c>
      <c r="AB24" s="50"/>
      <c r="AC24" s="24"/>
      <c r="AD24" s="5"/>
    </row>
    <row r="25" spans="1:30" ht="30" customHeight="1" x14ac:dyDescent="0.2">
      <c r="A25" s="32"/>
      <c r="B25" s="44">
        <f t="shared" si="2"/>
        <v>4</v>
      </c>
      <c r="C25" s="60">
        <f t="shared" si="3"/>
        <v>91476.36278499999</v>
      </c>
      <c r="D25" s="61">
        <f t="shared" si="4"/>
        <v>22525.491285</v>
      </c>
      <c r="F25" s="124"/>
      <c r="G25" s="126"/>
      <c r="O25" s="109"/>
      <c r="P25" s="110"/>
      <c r="Q25" s="110"/>
      <c r="R25" s="111"/>
      <c r="T25" s="21"/>
      <c r="U25" s="39"/>
      <c r="V25" s="26" t="s">
        <v>31</v>
      </c>
      <c r="W25" s="50"/>
      <c r="X25" s="24"/>
      <c r="Y25" s="21"/>
      <c r="Z25" s="39"/>
      <c r="AA25" s="26" t="s">
        <v>31</v>
      </c>
      <c r="AB25" s="50"/>
      <c r="AC25" s="24"/>
      <c r="AD25" s="5"/>
    </row>
    <row r="26" spans="1:30" ht="19" thickBot="1" x14ac:dyDescent="0.25">
      <c r="A26" s="32"/>
      <c r="B26" s="44">
        <f t="shared" si="2"/>
        <v>5</v>
      </c>
      <c r="C26" s="60">
        <f t="shared" si="3"/>
        <v>113776.59915714999</v>
      </c>
      <c r="D26" s="61">
        <f t="shared" si="4"/>
        <v>22300.236372150001</v>
      </c>
      <c r="F26" s="65">
        <f>(F22-G22)/F22</f>
        <v>0.3509561619324536</v>
      </c>
      <c r="G26" s="66">
        <f>G22/F22</f>
        <v>0.6490438380675464</v>
      </c>
      <c r="O26" s="109"/>
      <c r="P26" s="110"/>
      <c r="Q26" s="110"/>
      <c r="R26" s="111"/>
      <c r="T26" s="21"/>
      <c r="U26" s="39"/>
      <c r="V26" s="26" t="s">
        <v>32</v>
      </c>
      <c r="W26" s="50"/>
      <c r="X26" s="24"/>
      <c r="Y26" s="21"/>
      <c r="Z26" s="39"/>
      <c r="AA26" s="26" t="s">
        <v>32</v>
      </c>
      <c r="AB26" s="50"/>
      <c r="AC26" s="24"/>
      <c r="AD26" s="5"/>
    </row>
    <row r="27" spans="1:30" ht="19" thickBot="1" x14ac:dyDescent="0.25">
      <c r="A27" s="32"/>
      <c r="B27" s="44">
        <f t="shared" si="2"/>
        <v>6</v>
      </c>
      <c r="C27" s="60">
        <f t="shared" si="3"/>
        <v>135853.83316557849</v>
      </c>
      <c r="D27" s="61">
        <f t="shared" si="4"/>
        <v>22077.234008428499</v>
      </c>
      <c r="O27" s="109"/>
      <c r="P27" s="110"/>
      <c r="Q27" s="110"/>
      <c r="R27" s="111"/>
      <c r="T27" s="21"/>
      <c r="U27" s="39"/>
      <c r="V27" s="26" t="s">
        <v>33</v>
      </c>
      <c r="W27" s="50"/>
      <c r="X27" s="24"/>
      <c r="Y27" s="21"/>
      <c r="Z27" s="39"/>
      <c r="AA27" s="26" t="s">
        <v>33</v>
      </c>
      <c r="AB27" s="50"/>
      <c r="AC27" s="24"/>
      <c r="AD27" s="5"/>
    </row>
    <row r="28" spans="1:30" ht="18" x14ac:dyDescent="0.2">
      <c r="A28" s="32"/>
      <c r="B28" s="44">
        <f t="shared" si="2"/>
        <v>7</v>
      </c>
      <c r="C28" s="60">
        <f t="shared" si="3"/>
        <v>157710.2948339227</v>
      </c>
      <c r="D28" s="61">
        <f t="shared" si="4"/>
        <v>21856.461668344215</v>
      </c>
      <c r="F28" s="9"/>
      <c r="G28" s="10"/>
      <c r="H28" s="10"/>
      <c r="I28" s="10"/>
      <c r="J28" s="10"/>
      <c r="K28" s="10"/>
      <c r="L28" s="10"/>
      <c r="M28" s="11"/>
      <c r="O28" s="109"/>
      <c r="P28" s="110"/>
      <c r="Q28" s="110"/>
      <c r="R28" s="111"/>
      <c r="T28" s="21"/>
      <c r="U28" s="39"/>
      <c r="V28" s="26" t="s">
        <v>34</v>
      </c>
      <c r="W28" s="50"/>
      <c r="X28" s="24"/>
      <c r="Y28" s="21"/>
      <c r="Z28" s="39"/>
      <c r="AA28" s="26" t="s">
        <v>34</v>
      </c>
      <c r="AB28" s="50"/>
      <c r="AC28" s="24"/>
      <c r="AD28" s="5"/>
    </row>
    <row r="29" spans="1:30" ht="18" x14ac:dyDescent="0.2">
      <c r="A29" s="32"/>
      <c r="B29" s="44">
        <f t="shared" si="2"/>
        <v>8</v>
      </c>
      <c r="C29" s="60">
        <f t="shared" si="3"/>
        <v>179348.19188558348</v>
      </c>
      <c r="D29" s="61">
        <f t="shared" si="4"/>
        <v>21637.897051660773</v>
      </c>
      <c r="F29" s="12"/>
      <c r="G29" s="40"/>
      <c r="H29" s="40"/>
      <c r="I29" s="40"/>
      <c r="J29" s="40"/>
      <c r="K29" s="40"/>
      <c r="L29" s="40"/>
      <c r="M29" s="13"/>
      <c r="O29" s="109"/>
      <c r="P29" s="110"/>
      <c r="Q29" s="110"/>
      <c r="R29" s="111"/>
      <c r="T29" s="21"/>
      <c r="U29" s="39"/>
      <c r="V29" s="26" t="s">
        <v>35</v>
      </c>
      <c r="W29" s="50"/>
      <c r="X29" s="24"/>
      <c r="Y29" s="21"/>
      <c r="Z29" s="39"/>
      <c r="AA29" s="26" t="s">
        <v>35</v>
      </c>
      <c r="AB29" s="50"/>
      <c r="AC29" s="24"/>
      <c r="AD29" s="5"/>
    </row>
    <row r="30" spans="1:30" ht="18" x14ac:dyDescent="0.2">
      <c r="A30" s="32"/>
      <c r="B30" s="44">
        <f t="shared" si="2"/>
        <v>9</v>
      </c>
      <c r="C30" s="60">
        <f t="shared" si="3"/>
        <v>200769.70996672765</v>
      </c>
      <c r="D30" s="61">
        <f t="shared" si="4"/>
        <v>21421.518081144164</v>
      </c>
      <c r="F30" s="12"/>
      <c r="G30" s="40"/>
      <c r="H30" s="40"/>
      <c r="I30" s="40"/>
      <c r="J30" s="40"/>
      <c r="K30" s="40"/>
      <c r="L30" s="40"/>
      <c r="M30" s="13"/>
      <c r="O30" s="109"/>
      <c r="P30" s="110"/>
      <c r="Q30" s="110"/>
      <c r="R30" s="111"/>
      <c r="T30" s="21"/>
      <c r="U30" s="39"/>
      <c r="V30" s="26" t="s">
        <v>36</v>
      </c>
      <c r="W30" s="50"/>
      <c r="X30" s="24"/>
      <c r="Y30" s="21"/>
      <c r="Z30" s="39"/>
      <c r="AA30" s="26" t="s">
        <v>36</v>
      </c>
      <c r="AB30" s="50"/>
      <c r="AC30" s="24"/>
      <c r="AD30" s="5"/>
    </row>
    <row r="31" spans="1:30" ht="18" x14ac:dyDescent="0.2">
      <c r="A31" s="32"/>
      <c r="B31" s="44">
        <f t="shared" si="2"/>
        <v>10</v>
      </c>
      <c r="C31" s="60">
        <f t="shared" si="3"/>
        <v>221977.01286706037</v>
      </c>
      <c r="D31" s="61">
        <f t="shared" si="4"/>
        <v>21207.302900332721</v>
      </c>
      <c r="F31" s="12"/>
      <c r="G31" s="40"/>
      <c r="H31" s="40"/>
      <c r="I31" s="40"/>
      <c r="J31" s="40"/>
      <c r="K31" s="40"/>
      <c r="L31" s="40"/>
      <c r="M31" s="13"/>
      <c r="O31" s="109"/>
      <c r="P31" s="110"/>
      <c r="Q31" s="110"/>
      <c r="R31" s="111"/>
      <c r="T31" s="21"/>
      <c r="U31" s="39"/>
      <c r="V31" s="26" t="s">
        <v>37</v>
      </c>
      <c r="W31" s="50"/>
      <c r="X31" s="24"/>
      <c r="Y31" s="21"/>
      <c r="Z31" s="39"/>
      <c r="AA31" s="26" t="s">
        <v>37</v>
      </c>
      <c r="AB31" s="50"/>
      <c r="AC31" s="24"/>
      <c r="AD31" s="5"/>
    </row>
    <row r="32" spans="1:30" ht="18" x14ac:dyDescent="0.2">
      <c r="A32" s="32"/>
      <c r="B32" s="44">
        <f t="shared" si="2"/>
        <v>11</v>
      </c>
      <c r="C32" s="60">
        <f t="shared" si="3"/>
        <v>242972.24273838976</v>
      </c>
      <c r="D32" s="61">
        <f t="shared" si="4"/>
        <v>20995.229871329393</v>
      </c>
      <c r="F32" s="12"/>
      <c r="G32" s="40"/>
      <c r="H32" s="40"/>
      <c r="I32" s="40"/>
      <c r="J32" s="40"/>
      <c r="K32" s="40"/>
      <c r="L32" s="40"/>
      <c r="M32" s="13"/>
      <c r="O32" s="109"/>
      <c r="P32" s="110"/>
      <c r="Q32" s="110"/>
      <c r="R32" s="111"/>
      <c r="T32" s="21"/>
      <c r="U32" s="39"/>
      <c r="V32" s="26" t="s">
        <v>38</v>
      </c>
      <c r="W32" s="50"/>
      <c r="X32" s="24"/>
      <c r="Y32" s="21"/>
      <c r="Z32" s="39"/>
      <c r="AA32" s="26" t="s">
        <v>38</v>
      </c>
      <c r="AB32" s="50"/>
      <c r="AC32" s="24"/>
      <c r="AD32" s="5"/>
    </row>
    <row r="33" spans="1:30" ht="18" x14ac:dyDescent="0.2">
      <c r="A33" s="32"/>
      <c r="B33" s="44">
        <f t="shared" si="2"/>
        <v>12</v>
      </c>
      <c r="C33" s="60">
        <f t="shared" si="3"/>
        <v>263757.52031100588</v>
      </c>
      <c r="D33" s="61">
        <f t="shared" si="4"/>
        <v>20785.277572616098</v>
      </c>
      <c r="F33" s="12"/>
      <c r="G33" s="40"/>
      <c r="H33" s="40"/>
      <c r="I33" s="40"/>
      <c r="J33" s="40"/>
      <c r="K33" s="40"/>
      <c r="L33" s="40"/>
      <c r="M33" s="13"/>
      <c r="O33" s="109"/>
      <c r="P33" s="110"/>
      <c r="Q33" s="110"/>
      <c r="R33" s="111"/>
      <c r="T33" s="21"/>
      <c r="U33" s="39"/>
      <c r="V33" s="26" t="s">
        <v>39</v>
      </c>
      <c r="W33" s="50"/>
      <c r="X33" s="24"/>
      <c r="Y33" s="21"/>
      <c r="Z33" s="39"/>
      <c r="AA33" s="26" t="s">
        <v>39</v>
      </c>
      <c r="AB33" s="50"/>
      <c r="AC33" s="24"/>
      <c r="AD33" s="5"/>
    </row>
    <row r="34" spans="1:30" ht="19" thickBot="1" x14ac:dyDescent="0.25">
      <c r="A34" s="32"/>
      <c r="B34" s="44">
        <f t="shared" si="2"/>
        <v>13</v>
      </c>
      <c r="C34" s="60">
        <f t="shared" si="3"/>
        <v>284334.94510789582</v>
      </c>
      <c r="D34" s="61">
        <f t="shared" si="4"/>
        <v>20577.424796889936</v>
      </c>
      <c r="F34" s="12"/>
      <c r="G34" s="40"/>
      <c r="H34" s="40"/>
      <c r="I34" s="40"/>
      <c r="J34" s="40"/>
      <c r="K34" s="40"/>
      <c r="L34" s="40"/>
      <c r="M34" s="13"/>
      <c r="O34" s="112"/>
      <c r="P34" s="113"/>
      <c r="Q34" s="113"/>
      <c r="R34" s="114"/>
      <c r="T34" s="21"/>
      <c r="U34" s="39"/>
      <c r="V34" s="26" t="s">
        <v>40</v>
      </c>
      <c r="W34" s="50"/>
      <c r="X34" s="24"/>
      <c r="Y34" s="21"/>
      <c r="Z34" s="39"/>
      <c r="AA34" s="26" t="s">
        <v>40</v>
      </c>
      <c r="AB34" s="50"/>
      <c r="AC34" s="24"/>
      <c r="AD34" s="5"/>
    </row>
    <row r="35" spans="1:30" ht="18" x14ac:dyDescent="0.2">
      <c r="A35" s="32"/>
      <c r="B35" s="44">
        <f t="shared" si="2"/>
        <v>14</v>
      </c>
      <c r="C35" s="60">
        <f t="shared" si="3"/>
        <v>304706.59565681685</v>
      </c>
      <c r="D35" s="61">
        <f t="shared" si="4"/>
        <v>20371.650548921036</v>
      </c>
      <c r="F35" s="12"/>
      <c r="G35" s="40"/>
      <c r="H35" s="40"/>
      <c r="I35" s="40"/>
      <c r="J35" s="40"/>
      <c r="K35" s="40"/>
      <c r="L35" s="40"/>
      <c r="M35" s="13"/>
      <c r="T35" s="21"/>
      <c r="U35" s="39"/>
      <c r="V35" s="26" t="s">
        <v>41</v>
      </c>
      <c r="W35" s="50"/>
      <c r="X35" s="24"/>
      <c r="Y35" s="21"/>
      <c r="Z35" s="39"/>
      <c r="AA35" s="26" t="s">
        <v>41</v>
      </c>
      <c r="AB35" s="50"/>
      <c r="AC35" s="24"/>
      <c r="AD35" s="5"/>
    </row>
    <row r="36" spans="1:30" ht="18" x14ac:dyDescent="0.2">
      <c r="A36" s="32"/>
      <c r="B36" s="44">
        <f t="shared" si="2"/>
        <v>15</v>
      </c>
      <c r="C36" s="60">
        <f t="shared" si="3"/>
        <v>324874.52970024868</v>
      </c>
      <c r="D36" s="61">
        <f t="shared" si="4"/>
        <v>20167.934043431826</v>
      </c>
      <c r="F36" s="12"/>
      <c r="G36" s="40"/>
      <c r="H36" s="40"/>
      <c r="I36" s="40"/>
      <c r="J36" s="40"/>
      <c r="K36" s="40"/>
      <c r="L36" s="40"/>
      <c r="M36" s="13"/>
      <c r="T36" s="21"/>
      <c r="U36" s="39"/>
      <c r="V36" s="26" t="s">
        <v>42</v>
      </c>
      <c r="W36" s="50"/>
      <c r="X36" s="24"/>
      <c r="Y36" s="21"/>
      <c r="Z36" s="39"/>
      <c r="AA36" s="26" t="s">
        <v>42</v>
      </c>
      <c r="AB36" s="50"/>
      <c r="AC36" s="24"/>
      <c r="AD36" s="5"/>
    </row>
    <row r="37" spans="1:30" ht="18" x14ac:dyDescent="0.2">
      <c r="A37" s="32"/>
      <c r="B37" s="44">
        <f t="shared" si="2"/>
        <v>16</v>
      </c>
      <c r="C37" s="60">
        <f t="shared" si="3"/>
        <v>344840.78440324619</v>
      </c>
      <c r="D37" s="61">
        <f t="shared" si="4"/>
        <v>19966.254702997507</v>
      </c>
      <c r="F37" s="12"/>
      <c r="G37" s="40"/>
      <c r="H37" s="40"/>
      <c r="I37" s="40"/>
      <c r="J37" s="40"/>
      <c r="K37" s="40"/>
      <c r="L37" s="40"/>
      <c r="M37" s="13"/>
      <c r="T37" s="21"/>
      <c r="U37" s="39"/>
      <c r="V37" s="26" t="s">
        <v>43</v>
      </c>
      <c r="W37" s="50"/>
      <c r="X37" s="24"/>
      <c r="Y37" s="21"/>
      <c r="Z37" s="39"/>
      <c r="AA37" s="26" t="s">
        <v>43</v>
      </c>
      <c r="AB37" s="50"/>
      <c r="AC37" s="24"/>
      <c r="AD37" s="5"/>
    </row>
    <row r="38" spans="1:30" ht="18" x14ac:dyDescent="0.2">
      <c r="A38" s="32"/>
      <c r="B38" s="44">
        <f t="shared" si="2"/>
        <v>17</v>
      </c>
      <c r="C38" s="60">
        <f t="shared" si="3"/>
        <v>364607.37655921374</v>
      </c>
      <c r="D38" s="61">
        <f t="shared" si="4"/>
        <v>19766.59215596753</v>
      </c>
      <c r="F38" s="12"/>
      <c r="G38" s="40"/>
      <c r="H38" s="40"/>
      <c r="I38" s="40"/>
      <c r="J38" s="40"/>
      <c r="K38" s="40"/>
      <c r="L38" s="40"/>
      <c r="M38" s="13"/>
      <c r="T38" s="21"/>
      <c r="U38" s="39"/>
      <c r="V38" s="26" t="s">
        <v>44</v>
      </c>
      <c r="W38" s="50"/>
      <c r="X38" s="24"/>
      <c r="Y38" s="21"/>
      <c r="Z38" s="39"/>
      <c r="AA38" s="26" t="s">
        <v>44</v>
      </c>
      <c r="AB38" s="50"/>
      <c r="AC38" s="24"/>
      <c r="AD38" s="5"/>
    </row>
    <row r="39" spans="1:30" ht="18" x14ac:dyDescent="0.2">
      <c r="A39" s="32"/>
      <c r="B39" s="44">
        <f t="shared" si="2"/>
        <v>18</v>
      </c>
      <c r="C39" s="60">
        <f t="shared" si="3"/>
        <v>384176.30279362161</v>
      </c>
      <c r="D39" s="61">
        <f t="shared" si="4"/>
        <v>19568.926234407856</v>
      </c>
      <c r="F39" s="12"/>
      <c r="G39" s="40"/>
      <c r="H39" s="40"/>
      <c r="I39" s="40"/>
      <c r="J39" s="40"/>
      <c r="K39" s="40"/>
      <c r="L39" s="40"/>
      <c r="M39" s="13"/>
      <c r="O39" s="115" t="s">
        <v>83</v>
      </c>
      <c r="P39" s="115"/>
      <c r="Q39" s="115"/>
      <c r="R39" s="117"/>
      <c r="T39" s="21"/>
      <c r="U39" s="39"/>
      <c r="V39" s="26" t="s">
        <v>45</v>
      </c>
      <c r="W39" s="50"/>
      <c r="X39" s="24"/>
      <c r="Y39" s="21"/>
      <c r="Z39" s="39"/>
      <c r="AA39" s="26" t="s">
        <v>45</v>
      </c>
      <c r="AB39" s="50"/>
      <c r="AC39" s="24"/>
      <c r="AD39" s="5"/>
    </row>
    <row r="40" spans="1:30" ht="19" thickBot="1" x14ac:dyDescent="0.25">
      <c r="A40" s="32"/>
      <c r="B40" s="44">
        <f t="shared" si="2"/>
        <v>19</v>
      </c>
      <c r="C40" s="60">
        <f t="shared" si="3"/>
        <v>403549.53976568539</v>
      </c>
      <c r="D40" s="61">
        <f t="shared" si="4"/>
        <v>19373.236972063776</v>
      </c>
      <c r="F40" s="12"/>
      <c r="G40" s="40"/>
      <c r="H40" s="40"/>
      <c r="I40" s="40"/>
      <c r="J40" s="40"/>
      <c r="K40" s="40"/>
      <c r="L40" s="40"/>
      <c r="M40" s="13"/>
      <c r="O40" s="115"/>
      <c r="P40" s="115"/>
      <c r="Q40" s="115"/>
      <c r="R40" s="117"/>
      <c r="T40" s="21"/>
      <c r="U40" s="39"/>
      <c r="V40" s="27" t="s">
        <v>46</v>
      </c>
      <c r="W40" s="51"/>
      <c r="X40" s="24"/>
      <c r="Y40" s="21"/>
      <c r="Z40" s="39"/>
      <c r="AA40" s="27" t="s">
        <v>46</v>
      </c>
      <c r="AB40" s="51"/>
      <c r="AC40" s="24"/>
      <c r="AD40" s="5"/>
    </row>
    <row r="41" spans="1:30" ht="18" customHeight="1" thickBot="1" x14ac:dyDescent="0.25">
      <c r="A41" s="32"/>
      <c r="B41" s="44">
        <f t="shared" si="2"/>
        <v>20</v>
      </c>
      <c r="C41" s="60">
        <f t="shared" si="3"/>
        <v>422729.04436802852</v>
      </c>
      <c r="D41" s="61">
        <f t="shared" si="4"/>
        <v>19179.504602343139</v>
      </c>
      <c r="F41" s="12"/>
      <c r="G41" s="40"/>
      <c r="H41" s="40"/>
      <c r="I41" s="40"/>
      <c r="J41" s="40"/>
      <c r="K41" s="40"/>
      <c r="L41" s="40"/>
      <c r="M41" s="13"/>
      <c r="O41" s="116" t="s">
        <v>85</v>
      </c>
      <c r="P41" s="116"/>
      <c r="Q41" s="116"/>
      <c r="R41" s="118">
        <f>Q18</f>
        <v>6.2356481481481483</v>
      </c>
      <c r="T41" s="21"/>
      <c r="U41" s="39"/>
      <c r="V41" s="39"/>
      <c r="W41" s="39"/>
      <c r="X41" s="24"/>
      <c r="Y41" s="21"/>
      <c r="Z41" s="39"/>
      <c r="AA41" s="39"/>
      <c r="AB41" s="39"/>
      <c r="AC41" s="24"/>
      <c r="AD41" s="5"/>
    </row>
    <row r="42" spans="1:30" ht="38" customHeight="1" thickBot="1" x14ac:dyDescent="0.25">
      <c r="A42" s="32"/>
      <c r="B42" s="121" t="s">
        <v>47</v>
      </c>
      <c r="C42" s="122"/>
      <c r="D42" s="62">
        <f>SUM(D23:D41)+C22</f>
        <v>422729.04436802852</v>
      </c>
      <c r="F42" s="12"/>
      <c r="G42" s="40"/>
      <c r="H42" s="40"/>
      <c r="I42" s="40"/>
      <c r="J42" s="40"/>
      <c r="K42" s="40"/>
      <c r="L42" s="40"/>
      <c r="M42" s="13"/>
      <c r="O42" s="116"/>
      <c r="P42" s="116"/>
      <c r="Q42" s="116"/>
      <c r="R42" s="117"/>
      <c r="T42" s="94" t="s">
        <v>48</v>
      </c>
      <c r="U42" s="95"/>
      <c r="V42" s="95"/>
      <c r="W42" s="95"/>
      <c r="X42" s="96"/>
      <c r="Y42" s="94" t="s">
        <v>49</v>
      </c>
      <c r="Z42" s="95"/>
      <c r="AA42" s="95"/>
      <c r="AB42" s="95"/>
      <c r="AC42" s="96"/>
      <c r="AD42" s="5"/>
    </row>
    <row r="43" spans="1:30" ht="19" thickBot="1" x14ac:dyDescent="0.25">
      <c r="A43" s="32"/>
      <c r="B43" s="41"/>
      <c r="C43" s="41"/>
      <c r="D43" s="33"/>
      <c r="F43" s="14"/>
      <c r="G43" s="15"/>
      <c r="H43" s="15"/>
      <c r="I43" s="15"/>
      <c r="J43" s="15"/>
      <c r="K43" s="15"/>
      <c r="L43" s="15"/>
      <c r="M43" s="16"/>
      <c r="O43" s="116"/>
      <c r="P43" s="116"/>
      <c r="Q43" s="116"/>
      <c r="R43" s="117"/>
      <c r="AD43" s="5"/>
    </row>
    <row r="44" spans="1:30" ht="19" thickBot="1" x14ac:dyDescent="0.25">
      <c r="A44" s="32"/>
      <c r="B44" s="41"/>
      <c r="C44" s="41"/>
      <c r="D44" s="33"/>
      <c r="O44" s="116" t="s">
        <v>84</v>
      </c>
      <c r="P44" s="116"/>
      <c r="Q44" s="116"/>
      <c r="R44" s="119">
        <f>SUM(W17:W40)/24</f>
        <v>0</v>
      </c>
      <c r="AD44" s="5"/>
    </row>
    <row r="45" spans="1:30" ht="15" customHeight="1" x14ac:dyDescent="0.2">
      <c r="A45" s="100" t="s">
        <v>50</v>
      </c>
      <c r="B45" s="101"/>
      <c r="C45" s="101"/>
      <c r="D45" s="102"/>
      <c r="O45" s="116"/>
      <c r="P45" s="116"/>
      <c r="Q45" s="116"/>
      <c r="R45" s="119"/>
      <c r="AD45" s="5"/>
    </row>
    <row r="46" spans="1:30" ht="78" customHeight="1" thickBot="1" x14ac:dyDescent="0.25">
      <c r="A46" s="103"/>
      <c r="B46" s="104"/>
      <c r="C46" s="104"/>
      <c r="D46" s="105"/>
      <c r="O46" s="120" t="s">
        <v>51</v>
      </c>
      <c r="P46" s="120"/>
      <c r="Q46" s="120"/>
      <c r="R46" s="67">
        <f>SUM(R39:R45)/3</f>
        <v>2.0785493827160493</v>
      </c>
      <c r="AD46" s="5"/>
    </row>
    <row r="47" spans="1:30" x14ac:dyDescent="0.2">
      <c r="A47" s="4"/>
      <c r="AD47" s="5"/>
    </row>
    <row r="48" spans="1:30" ht="16" thickBot="1" x14ac:dyDescent="0.25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8"/>
    </row>
    <row r="50" spans="2:15" ht="16" thickBot="1" x14ac:dyDescent="0.25"/>
    <row r="51" spans="2:15" ht="14.5" customHeight="1" x14ac:dyDescent="0.2">
      <c r="B51" s="85" t="s">
        <v>86</v>
      </c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7"/>
    </row>
    <row r="52" spans="2:15" x14ac:dyDescent="0.2">
      <c r="B52" s="88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90"/>
    </row>
    <row r="53" spans="2:15" x14ac:dyDescent="0.2">
      <c r="B53" s="8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90"/>
    </row>
    <row r="54" spans="2:15" x14ac:dyDescent="0.2">
      <c r="B54" s="88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90"/>
    </row>
    <row r="55" spans="2:15" ht="16" thickBot="1" x14ac:dyDescent="0.25">
      <c r="B55" s="91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3"/>
    </row>
  </sheetData>
  <mergeCells count="16">
    <mergeCell ref="B51:O55"/>
    <mergeCell ref="Y42:AC42"/>
    <mergeCell ref="H15:N15"/>
    <mergeCell ref="A45:D46"/>
    <mergeCell ref="O21:R34"/>
    <mergeCell ref="T42:X42"/>
    <mergeCell ref="O39:Q40"/>
    <mergeCell ref="O41:Q43"/>
    <mergeCell ref="O44:Q45"/>
    <mergeCell ref="R39:R40"/>
    <mergeCell ref="R41:R43"/>
    <mergeCell ref="R44:R45"/>
    <mergeCell ref="O46:Q46"/>
    <mergeCell ref="B42:C42"/>
    <mergeCell ref="F24:F25"/>
    <mergeCell ref="G24:G25"/>
  </mergeCells>
  <phoneticPr fontId="2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5628D-EC64-4EEF-B1BC-08B272989CF8}">
  <dimension ref="B3:K13"/>
  <sheetViews>
    <sheetView zoomScale="55" zoomScaleNormal="55" workbookViewId="0">
      <selection activeCell="B12" sqref="B12"/>
    </sheetView>
  </sheetViews>
  <sheetFormatPr baseColWidth="10" defaultColWidth="8.83203125" defaultRowHeight="15" x14ac:dyDescent="0.2"/>
  <cols>
    <col min="2" max="2" width="21" bestFit="1" customWidth="1"/>
    <col min="3" max="3" width="15.5" bestFit="1" customWidth="1"/>
    <col min="4" max="4" width="16.83203125" bestFit="1" customWidth="1"/>
    <col min="5" max="5" width="15.5" bestFit="1" customWidth="1"/>
    <col min="6" max="6" width="18.1640625" bestFit="1" customWidth="1"/>
    <col min="7" max="7" width="12" bestFit="1" customWidth="1"/>
    <col min="8" max="8" width="14.83203125" customWidth="1"/>
    <col min="9" max="9" width="13.5" bestFit="1" customWidth="1"/>
    <col min="10" max="10" width="14.1640625" bestFit="1" customWidth="1"/>
    <col min="11" max="11" width="13.1640625" customWidth="1"/>
  </cols>
  <sheetData>
    <row r="3" spans="2:11" ht="46.75" customHeight="1" x14ac:dyDescent="0.2">
      <c r="B3" s="127" t="s">
        <v>52</v>
      </c>
      <c r="C3" s="127" t="s">
        <v>53</v>
      </c>
      <c r="D3" s="72" t="s">
        <v>54</v>
      </c>
      <c r="E3" s="129" t="s">
        <v>55</v>
      </c>
      <c r="F3" s="128" t="s">
        <v>56</v>
      </c>
    </row>
    <row r="4" spans="2:11" ht="17" x14ac:dyDescent="0.2">
      <c r="B4" s="127"/>
      <c r="C4" s="127"/>
      <c r="D4" s="72" t="s">
        <v>57</v>
      </c>
      <c r="E4" s="130"/>
      <c r="F4" s="128"/>
    </row>
    <row r="5" spans="2:11" ht="17" x14ac:dyDescent="0.2">
      <c r="B5" s="69" t="s">
        <v>58</v>
      </c>
      <c r="C5" s="70">
        <v>3</v>
      </c>
      <c r="D5" s="73">
        <v>1.5</v>
      </c>
      <c r="E5" s="75">
        <f>C5*D5</f>
        <v>4.5</v>
      </c>
      <c r="F5" s="74" t="s">
        <v>59</v>
      </c>
    </row>
    <row r="6" spans="2:11" ht="17" x14ac:dyDescent="0.2">
      <c r="B6" s="69" t="s">
        <v>60</v>
      </c>
      <c r="C6" s="70">
        <v>7</v>
      </c>
      <c r="D6" s="73">
        <v>1.5</v>
      </c>
      <c r="E6" s="75">
        <f t="shared" ref="E6:E9" si="0">C6*D6</f>
        <v>10.5</v>
      </c>
      <c r="F6" s="74" t="s">
        <v>59</v>
      </c>
    </row>
    <row r="7" spans="2:11" ht="17" x14ac:dyDescent="0.2">
      <c r="B7" s="69" t="s">
        <v>61</v>
      </c>
      <c r="C7" s="70">
        <v>1</v>
      </c>
      <c r="D7" s="73">
        <v>0.5</v>
      </c>
      <c r="E7" s="75">
        <f t="shared" si="0"/>
        <v>0.5</v>
      </c>
      <c r="F7" s="74" t="s">
        <v>59</v>
      </c>
    </row>
    <row r="8" spans="2:11" ht="17" x14ac:dyDescent="0.2">
      <c r="B8" s="69" t="s">
        <v>62</v>
      </c>
      <c r="C8" s="70">
        <v>2</v>
      </c>
      <c r="D8" s="73">
        <v>0.2</v>
      </c>
      <c r="E8" s="75">
        <f t="shared" si="0"/>
        <v>0.4</v>
      </c>
      <c r="F8" s="74" t="s">
        <v>59</v>
      </c>
    </row>
    <row r="9" spans="2:11" ht="17" x14ac:dyDescent="0.2">
      <c r="B9" s="69" t="s">
        <v>63</v>
      </c>
      <c r="C9" s="70">
        <v>3</v>
      </c>
      <c r="D9" s="73">
        <v>0.05</v>
      </c>
      <c r="E9" s="75">
        <f t="shared" si="0"/>
        <v>0.15000000000000002</v>
      </c>
      <c r="F9" s="74" t="s">
        <v>59</v>
      </c>
    </row>
    <row r="10" spans="2:11" x14ac:dyDescent="0.2">
      <c r="C10" s="78">
        <f>SUM(C5:C9)</f>
        <v>16</v>
      </c>
      <c r="E10" s="77">
        <f>SUM(E5:E9)</f>
        <v>16.05</v>
      </c>
    </row>
    <row r="11" spans="2:11" ht="16" thickBot="1" x14ac:dyDescent="0.25"/>
    <row r="12" spans="2:11" ht="145" thickBot="1" x14ac:dyDescent="0.25">
      <c r="B12" s="68" t="s">
        <v>64</v>
      </c>
      <c r="C12" s="71" t="s">
        <v>65</v>
      </c>
      <c r="D12" s="71" t="s">
        <v>66</v>
      </c>
      <c r="E12" s="71" t="s">
        <v>67</v>
      </c>
      <c r="F12" s="71" t="s">
        <v>68</v>
      </c>
      <c r="G12" s="71" t="s">
        <v>69</v>
      </c>
      <c r="H12" s="71" t="s">
        <v>70</v>
      </c>
      <c r="I12" s="71" t="s">
        <v>71</v>
      </c>
      <c r="J12" s="81" t="s">
        <v>72</v>
      </c>
      <c r="K12" s="83" t="s">
        <v>73</v>
      </c>
    </row>
    <row r="13" spans="2:11" ht="52" thickBot="1" x14ac:dyDescent="0.25">
      <c r="B13" s="69" t="s">
        <v>74</v>
      </c>
      <c r="C13" s="80">
        <v>5.12</v>
      </c>
      <c r="D13" s="80">
        <v>3</v>
      </c>
      <c r="E13" s="76">
        <f>C13*D13</f>
        <v>15.36</v>
      </c>
      <c r="F13" s="76">
        <f>E10</f>
        <v>16.05</v>
      </c>
      <c r="G13" s="76">
        <v>0.8</v>
      </c>
      <c r="H13" s="79">
        <f>F13/G13</f>
        <v>20.0625</v>
      </c>
      <c r="I13" s="79">
        <f>H13/C13</f>
        <v>3.91845703125</v>
      </c>
      <c r="J13" s="82">
        <f>ROUND(I13,0)</f>
        <v>4</v>
      </c>
      <c r="K13" s="84">
        <f>C13*J13</f>
        <v>20.48</v>
      </c>
    </row>
  </sheetData>
  <mergeCells count="4">
    <mergeCell ref="B3:B4"/>
    <mergeCell ref="C3:C4"/>
    <mergeCell ref="F3:F4"/>
    <mergeCell ref="E3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65C8963FA9E04F8FD31727A2A9B924" ma:contentTypeVersion="17" ma:contentTypeDescription="Create a new document." ma:contentTypeScope="" ma:versionID="0ef4fa35e7125a90aecba610bf1d9237">
  <xsd:schema xmlns:xsd="http://www.w3.org/2001/XMLSchema" xmlns:xs="http://www.w3.org/2001/XMLSchema" xmlns:p="http://schemas.microsoft.com/office/2006/metadata/properties" xmlns:ns2="f687059b-3dc2-4006-9b0e-c610d2f2b1db" xmlns:ns3="87bf1afc-ba14-4ea7-a60e-ba7937bfb7cc" targetNamespace="http://schemas.microsoft.com/office/2006/metadata/properties" ma:root="true" ma:fieldsID="e16cfdc42a798837218d75df4a4d4584" ns2:_="" ns3:_="">
    <xsd:import namespace="f687059b-3dc2-4006-9b0e-c610d2f2b1db"/>
    <xsd:import namespace="87bf1afc-ba14-4ea7-a60e-ba7937bfb7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7059b-3dc2-4006-9b0e-c610d2f2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d51a412-f6a3-4530-8da1-c0cb7f648d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f1afc-ba14-4ea7-a60e-ba7937bfb7c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c32bc75-c6db-491f-a05e-c75e760786da}" ma:internalName="TaxCatchAll" ma:showField="CatchAllData" ma:web="87bf1afc-ba14-4ea7-a60e-ba7937bfb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87059b-3dc2-4006-9b0e-c610d2f2b1db">
      <Terms xmlns="http://schemas.microsoft.com/office/infopath/2007/PartnerControls"/>
    </lcf76f155ced4ddcb4097134ff3c332f>
    <TaxCatchAll xmlns="87bf1afc-ba14-4ea7-a60e-ba7937bfb7c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83CF0F-0CA4-46BC-A559-90D0F87ED3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87059b-3dc2-4006-9b0e-c610d2f2b1db"/>
    <ds:schemaRef ds:uri="87bf1afc-ba14-4ea7-a60e-ba7937bfb7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BAF29F-E792-456E-8874-2C08837A9D90}">
  <ds:schemaRefs>
    <ds:schemaRef ds:uri="http://schemas.microsoft.com/office/2006/metadata/properties"/>
    <ds:schemaRef ds:uri="http://schemas.microsoft.com/office/infopath/2007/PartnerControls"/>
    <ds:schemaRef ds:uri="f687059b-3dc2-4006-9b0e-c610d2f2b1db"/>
    <ds:schemaRef ds:uri="87bf1afc-ba14-4ea7-a60e-ba7937bfb7cc"/>
  </ds:schemaRefs>
</ds:datastoreItem>
</file>

<file path=customXml/itemProps3.xml><?xml version="1.0" encoding="utf-8"?>
<ds:datastoreItem xmlns:ds="http://schemas.openxmlformats.org/officeDocument/2006/customXml" ds:itemID="{62C3A2A1-B9E5-42FC-B7F7-4BD77D06D8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СЕС</vt:lpstr>
      <vt:lpstr>Розрахунок АКБ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anik1</dc:creator>
  <cp:keywords/>
  <dc:description/>
  <cp:lastModifiedBy>Natalia Lytvyn</cp:lastModifiedBy>
  <cp:revision/>
  <dcterms:created xsi:type="dcterms:W3CDTF">2015-06-05T18:19:34Z</dcterms:created>
  <dcterms:modified xsi:type="dcterms:W3CDTF">2025-12-05T10:48:16Z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0x0101008865C8963FA9E04F8FD31727A2A9B924</vt:lpwstr>
  </property>
</Properties>
</file>